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32" yWindow="516" windowWidth="22716" windowHeight="8940"/>
  </bookViews>
  <sheets>
    <sheet name="Rekapitulácia stavby" sheetId="1" r:id="rId1"/>
    <sheet name="OC1 - Obnova časť 1, stre..." sheetId="2" r:id="rId2"/>
    <sheet name="OC2 - Obnova časť 2, stre..." sheetId="3" r:id="rId3"/>
    <sheet name="OC3 - Obnova časť 3, podh..." sheetId="4" r:id="rId4"/>
    <sheet name="OC4 - Obnova časť 4, obno..." sheetId="5" r:id="rId5"/>
    <sheet name="OC5 - Obnova časť 5, obno..." sheetId="6" r:id="rId6"/>
    <sheet name="OC6 - Obnova časť 6, obno..." sheetId="7" r:id="rId7"/>
    <sheet name="OC7 - Obnova časť 7, obno..." sheetId="8" r:id="rId8"/>
    <sheet name="OC8 - Obnova časť 8, obno..." sheetId="9" r:id="rId9"/>
  </sheets>
  <definedNames>
    <definedName name="_xlnm.Print_Titles" localSheetId="1">'OC1 - Obnova časť 1, stre...'!$123:$123</definedName>
    <definedName name="_xlnm.Print_Titles" localSheetId="2">'OC2 - Obnova časť 2, stre...'!$125:$125</definedName>
    <definedName name="_xlnm.Print_Titles" localSheetId="3">'OC3 - Obnova časť 3, podh...'!$124:$124</definedName>
    <definedName name="_xlnm.Print_Titles" localSheetId="4">'OC4 - Obnova časť 4, obno...'!$125:$125</definedName>
    <definedName name="_xlnm.Print_Titles" localSheetId="5">'OC5 - Obnova časť 5, obno...'!$123:$123</definedName>
    <definedName name="_xlnm.Print_Titles" localSheetId="6">'OC6 - Obnova časť 6, obno...'!$124:$124</definedName>
    <definedName name="_xlnm.Print_Titles" localSheetId="7">'OC7 - Obnova časť 7, obno...'!$123:$123</definedName>
    <definedName name="_xlnm.Print_Titles" localSheetId="8">'OC8 - Obnova časť 8, obno...'!$121:$121</definedName>
    <definedName name="_xlnm.Print_Titles" localSheetId="0">'Rekapitulácia stavby'!$85:$85</definedName>
    <definedName name="_xlnm.Print_Area" localSheetId="1">'OC1 - Obnova časť 1, stre...'!$C$4:$Q$70,'OC1 - Obnova časť 1, stre...'!$C$76:$Q$106,'OC1 - Obnova časť 1, stre...'!$C$112:$Q$189</definedName>
    <definedName name="_xlnm.Print_Area" localSheetId="2">'OC2 - Obnova časť 2, stre...'!$C$4:$Q$70,'OC2 - Obnova časť 2, stre...'!$C$76:$Q$108,'OC2 - Obnova časť 2, stre...'!$C$114:$Q$165</definedName>
    <definedName name="_xlnm.Print_Area" localSheetId="3">'OC3 - Obnova časť 3, podh...'!$C$4:$Q$70,'OC3 - Obnova časť 3, podh...'!$C$76:$Q$107,'OC3 - Obnova časť 3, podh...'!$C$113:$Q$147</definedName>
    <definedName name="_xlnm.Print_Area" localSheetId="4">'OC4 - Obnova časť 4, obno...'!$C$4:$Q$70,'OC4 - Obnova časť 4, obno...'!$C$76:$Q$108,'OC4 - Obnova časť 4, obno...'!$C$114:$Q$180</definedName>
    <definedName name="_xlnm.Print_Area" localSheetId="5">'OC5 - Obnova časť 5, obno...'!$C$4:$Q$70,'OC5 - Obnova časť 5, obno...'!$C$76:$Q$106,'OC5 - Obnova časť 5, obno...'!$C$112:$Q$156</definedName>
    <definedName name="_xlnm.Print_Area" localSheetId="6">'OC6 - Obnova časť 6, obno...'!$C$4:$Q$70,'OC6 - Obnova časť 6, obno...'!$C$76:$Q$107,'OC6 - Obnova časť 6, obno...'!$C$113:$Q$167</definedName>
    <definedName name="_xlnm.Print_Area" localSheetId="7">'OC7 - Obnova časť 7, obno...'!$C$4:$Q$70,'OC7 - Obnova časť 7, obno...'!$C$76:$Q$106,'OC7 - Obnova časť 7, obno...'!$C$112:$Q$155</definedName>
    <definedName name="_xlnm.Print_Area" localSheetId="8">'OC8 - Obnova časť 8, obno...'!$C$4:$Q$70,'OC8 - Obnova časť 8, obno...'!$C$76:$Q$104,'OC8 - Obnova časť 8, obno...'!$C$110:$Q$145</definedName>
    <definedName name="_xlnm.Print_Area" localSheetId="0">'Rekapitulácia stavby'!$C$4:$AP$70,'Rekapitulácia stavby'!$C$76:$AP$104</definedName>
  </definedNames>
  <calcPr calcId="145621"/>
</workbook>
</file>

<file path=xl/calcChain.xml><?xml version="1.0" encoding="utf-8"?>
<calcChain xmlns="http://schemas.openxmlformats.org/spreadsheetml/2006/main">
  <c r="AY96" i="1" l="1"/>
  <c r="AX96" i="1"/>
  <c r="BI145" i="9"/>
  <c r="BH145" i="9"/>
  <c r="BG145" i="9"/>
  <c r="BE145" i="9"/>
  <c r="BK145" i="9"/>
  <c r="N145" i="9" s="1"/>
  <c r="BF145" i="9" s="1"/>
  <c r="BI144" i="9"/>
  <c r="BH144" i="9"/>
  <c r="BG144" i="9"/>
  <c r="BE144" i="9"/>
  <c r="BK144" i="9"/>
  <c r="N144" i="9"/>
  <c r="BF144" i="9"/>
  <c r="BI143" i="9"/>
  <c r="BH143" i="9"/>
  <c r="BG143" i="9"/>
  <c r="BE143" i="9"/>
  <c r="BK143" i="9"/>
  <c r="N143" i="9" s="1"/>
  <c r="BF143" i="9" s="1"/>
  <c r="BI142" i="9"/>
  <c r="BH142" i="9"/>
  <c r="BG142" i="9"/>
  <c r="BE142" i="9"/>
  <c r="BK142" i="9"/>
  <c r="N142" i="9"/>
  <c r="BF142" i="9" s="1"/>
  <c r="BI141" i="9"/>
  <c r="BH141" i="9"/>
  <c r="BG141" i="9"/>
  <c r="BE141" i="9"/>
  <c r="BK141" i="9"/>
  <c r="N141" i="9" s="1"/>
  <c r="BF141" i="9" s="1"/>
  <c r="BI139" i="9"/>
  <c r="BH139" i="9"/>
  <c r="BG139" i="9"/>
  <c r="BE139" i="9"/>
  <c r="AA139" i="9"/>
  <c r="AA138" i="9" s="1"/>
  <c r="Y139" i="9"/>
  <c r="Y138" i="9" s="1"/>
  <c r="W139" i="9"/>
  <c r="W138" i="9" s="1"/>
  <c r="BK139" i="9"/>
  <c r="BK138" i="9" s="1"/>
  <c r="N138" i="9" s="1"/>
  <c r="N93" i="9" s="1"/>
  <c r="N139" i="9"/>
  <c r="BF139" i="9"/>
  <c r="BI137" i="9"/>
  <c r="BH137" i="9"/>
  <c r="BG137" i="9"/>
  <c r="BE137" i="9"/>
  <c r="AA137" i="9"/>
  <c r="Y137" i="9"/>
  <c r="W137" i="9"/>
  <c r="BK137" i="9"/>
  <c r="N137" i="9"/>
  <c r="BF137" i="9"/>
  <c r="BI136" i="9"/>
  <c r="BH136" i="9"/>
  <c r="BG136" i="9"/>
  <c r="BE136" i="9"/>
  <c r="AA136" i="9"/>
  <c r="Y136" i="9"/>
  <c r="W136" i="9"/>
  <c r="BK136" i="9"/>
  <c r="N136" i="9"/>
  <c r="BF136" i="9" s="1"/>
  <c r="BI135" i="9"/>
  <c r="BH135" i="9"/>
  <c r="BG135" i="9"/>
  <c r="BE135" i="9"/>
  <c r="AA135" i="9"/>
  <c r="Y135" i="9"/>
  <c r="W135" i="9"/>
  <c r="BK135" i="9"/>
  <c r="N135" i="9"/>
  <c r="BF135" i="9"/>
  <c r="BI134" i="9"/>
  <c r="BH134" i="9"/>
  <c r="BG134" i="9"/>
  <c r="BE134" i="9"/>
  <c r="AA134" i="9"/>
  <c r="Y134" i="9"/>
  <c r="W134" i="9"/>
  <c r="BK134" i="9"/>
  <c r="N134" i="9"/>
  <c r="BF134" i="9"/>
  <c r="BI133" i="9"/>
  <c r="BH133" i="9"/>
  <c r="BG133" i="9"/>
  <c r="BE133" i="9"/>
  <c r="AA133" i="9"/>
  <c r="Y133" i="9"/>
  <c r="W133" i="9"/>
  <c r="BK133" i="9"/>
  <c r="N133" i="9"/>
  <c r="BF133" i="9"/>
  <c r="BI132" i="9"/>
  <c r="BH132" i="9"/>
  <c r="BG132" i="9"/>
  <c r="BE132" i="9"/>
  <c r="AA132" i="9"/>
  <c r="Y132" i="9"/>
  <c r="W132" i="9"/>
  <c r="BK132" i="9"/>
  <c r="N132" i="9"/>
  <c r="BF132" i="9"/>
  <c r="BI131" i="9"/>
  <c r="BH131" i="9"/>
  <c r="BG131" i="9"/>
  <c r="BE131" i="9"/>
  <c r="AA131" i="9"/>
  <c r="Y131" i="9"/>
  <c r="W131" i="9"/>
  <c r="BK131" i="9"/>
  <c r="N131" i="9"/>
  <c r="BF131" i="9"/>
  <c r="BI130" i="9"/>
  <c r="BH130" i="9"/>
  <c r="BG130" i="9"/>
  <c r="BE130" i="9"/>
  <c r="AA130" i="9"/>
  <c r="AA129" i="9"/>
  <c r="Y130" i="9"/>
  <c r="Y129" i="9"/>
  <c r="W130" i="9"/>
  <c r="W129" i="9"/>
  <c r="BK130" i="9"/>
  <c r="BK129" i="9"/>
  <c r="N129" i="9" s="1"/>
  <c r="N92" i="9" s="1"/>
  <c r="N130" i="9"/>
  <c r="BF130" i="9" s="1"/>
  <c r="BI128" i="9"/>
  <c r="BH128" i="9"/>
  <c r="BG128" i="9"/>
  <c r="BE128" i="9"/>
  <c r="AA128" i="9"/>
  <c r="Y128" i="9"/>
  <c r="W128" i="9"/>
  <c r="BK128" i="9"/>
  <c r="N128" i="9"/>
  <c r="BF128" i="9"/>
  <c r="BI127" i="9"/>
  <c r="BH127" i="9"/>
  <c r="BG127" i="9"/>
  <c r="BE127" i="9"/>
  <c r="AA127" i="9"/>
  <c r="Y127" i="9"/>
  <c r="W127" i="9"/>
  <c r="BK127" i="9"/>
  <c r="N127" i="9"/>
  <c r="BF127" i="9"/>
  <c r="BI126" i="9"/>
  <c r="BH126" i="9"/>
  <c r="BG126" i="9"/>
  <c r="BE126" i="9"/>
  <c r="AA126" i="9"/>
  <c r="Y126" i="9"/>
  <c r="W126" i="9"/>
  <c r="BK126" i="9"/>
  <c r="N126" i="9"/>
  <c r="BF126" i="9"/>
  <c r="BI125" i="9"/>
  <c r="BH125" i="9"/>
  <c r="BG125" i="9"/>
  <c r="BE125" i="9"/>
  <c r="AA125" i="9"/>
  <c r="AA124" i="9"/>
  <c r="Y125" i="9"/>
  <c r="Y124" i="9"/>
  <c r="Y123" i="9" s="1"/>
  <c r="Y122" i="9" s="1"/>
  <c r="W125" i="9"/>
  <c r="W124" i="9"/>
  <c r="W123" i="9" s="1"/>
  <c r="W122" i="9" s="1"/>
  <c r="AU96" i="1" s="1"/>
  <c r="BK125" i="9"/>
  <c r="BK124" i="9" s="1"/>
  <c r="N125" i="9"/>
  <c r="BF125" i="9" s="1"/>
  <c r="M118" i="9"/>
  <c r="F118" i="9"/>
  <c r="F116" i="9"/>
  <c r="F114" i="9"/>
  <c r="BI102" i="9"/>
  <c r="BH102" i="9"/>
  <c r="BG102" i="9"/>
  <c r="BE102" i="9"/>
  <c r="BI101" i="9"/>
  <c r="BH101" i="9"/>
  <c r="BG101" i="9"/>
  <c r="BE101" i="9"/>
  <c r="BI100" i="9"/>
  <c r="BH100" i="9"/>
  <c r="BG100" i="9"/>
  <c r="BE100" i="9"/>
  <c r="BI99" i="9"/>
  <c r="BH99" i="9"/>
  <c r="BG99" i="9"/>
  <c r="BE99" i="9"/>
  <c r="BI98" i="9"/>
  <c r="BH98" i="9"/>
  <c r="BG98" i="9"/>
  <c r="BE98" i="9"/>
  <c r="BI97" i="9"/>
  <c r="H37" i="9" s="1"/>
  <c r="BD96" i="1" s="1"/>
  <c r="BH97" i="9"/>
  <c r="H36" i="9" s="1"/>
  <c r="BC96" i="1" s="1"/>
  <c r="BG97" i="9"/>
  <c r="H35" i="9" s="1"/>
  <c r="BB96" i="1" s="1"/>
  <c r="BE97" i="9"/>
  <c r="M33" i="9"/>
  <c r="AV96" i="1" s="1"/>
  <c r="H33" i="9"/>
  <c r="AZ96" i="1" s="1"/>
  <c r="M84" i="9"/>
  <c r="F84" i="9"/>
  <c r="F82" i="9"/>
  <c r="F80" i="9"/>
  <c r="O22" i="9"/>
  <c r="E22" i="9"/>
  <c r="M119" i="9" s="1"/>
  <c r="O21" i="9"/>
  <c r="O16" i="9"/>
  <c r="E16" i="9"/>
  <c r="F119" i="9" s="1"/>
  <c r="O15" i="9"/>
  <c r="O10" i="9"/>
  <c r="M116" i="9" s="1"/>
  <c r="F6" i="9"/>
  <c r="F112" i="9" s="1"/>
  <c r="AY95" i="1"/>
  <c r="AX95" i="1"/>
  <c r="BI155" i="8"/>
  <c r="BH155" i="8"/>
  <c r="BG155" i="8"/>
  <c r="BE155" i="8"/>
  <c r="BK155" i="8"/>
  <c r="N155" i="8" s="1"/>
  <c r="BF155" i="8" s="1"/>
  <c r="BI154" i="8"/>
  <c r="BH154" i="8"/>
  <c r="BG154" i="8"/>
  <c r="BE154" i="8"/>
  <c r="BK154" i="8"/>
  <c r="N154" i="8" s="1"/>
  <c r="BF154" i="8" s="1"/>
  <c r="BI153" i="8"/>
  <c r="BH153" i="8"/>
  <c r="BG153" i="8"/>
  <c r="BE153" i="8"/>
  <c r="BK153" i="8"/>
  <c r="N153" i="8"/>
  <c r="BF153" i="8" s="1"/>
  <c r="BI152" i="8"/>
  <c r="BH152" i="8"/>
  <c r="BG152" i="8"/>
  <c r="BE152" i="8"/>
  <c r="BK152" i="8"/>
  <c r="N152" i="8"/>
  <c r="BF152" i="8"/>
  <c r="BI151" i="8"/>
  <c r="BH151" i="8"/>
  <c r="BG151" i="8"/>
  <c r="BE151" i="8"/>
  <c r="BK151" i="8"/>
  <c r="BK150" i="8" s="1"/>
  <c r="N150" i="8" s="1"/>
  <c r="N96" i="8" s="1"/>
  <c r="N151" i="8"/>
  <c r="BF151" i="8" s="1"/>
  <c r="BI149" i="8"/>
  <c r="BH149" i="8"/>
  <c r="BG149" i="8"/>
  <c r="BE149" i="8"/>
  <c r="AA149" i="8"/>
  <c r="Y149" i="8"/>
  <c r="W149" i="8"/>
  <c r="BK149" i="8"/>
  <c r="N149" i="8"/>
  <c r="BF149" i="8"/>
  <c r="BI148" i="8"/>
  <c r="BH148" i="8"/>
  <c r="BG148" i="8"/>
  <c r="BE148" i="8"/>
  <c r="AA148" i="8"/>
  <c r="Y148" i="8"/>
  <c r="W148" i="8"/>
  <c r="BK148" i="8"/>
  <c r="N148" i="8"/>
  <c r="BF148" i="8" s="1"/>
  <c r="BI147" i="8"/>
  <c r="BH147" i="8"/>
  <c r="BG147" i="8"/>
  <c r="BE147" i="8"/>
  <c r="AA147" i="8"/>
  <c r="Y147" i="8"/>
  <c r="W147" i="8"/>
  <c r="BK147" i="8"/>
  <c r="N147" i="8"/>
  <c r="BF147" i="8"/>
  <c r="BI146" i="8"/>
  <c r="BH146" i="8"/>
  <c r="BG146" i="8"/>
  <c r="BE146" i="8"/>
  <c r="AA146" i="8"/>
  <c r="Y146" i="8"/>
  <c r="W146" i="8"/>
  <c r="BK146" i="8"/>
  <c r="N146" i="8"/>
  <c r="BF146" i="8" s="1"/>
  <c r="BI145" i="8"/>
  <c r="BH145" i="8"/>
  <c r="BG145" i="8"/>
  <c r="BE145" i="8"/>
  <c r="AA145" i="8"/>
  <c r="AA144" i="8"/>
  <c r="AA143" i="8" s="1"/>
  <c r="Y145" i="8"/>
  <c r="Y144" i="8" s="1"/>
  <c r="Y143" i="8" s="1"/>
  <c r="W145" i="8"/>
  <c r="W144" i="8" s="1"/>
  <c r="W143" i="8" s="1"/>
  <c r="BK145" i="8"/>
  <c r="BK144" i="8" s="1"/>
  <c r="N145" i="8"/>
  <c r="BF145" i="8" s="1"/>
  <c r="BI142" i="8"/>
  <c r="BH142" i="8"/>
  <c r="BG142" i="8"/>
  <c r="BE142" i="8"/>
  <c r="AA142" i="8"/>
  <c r="AA141" i="8" s="1"/>
  <c r="Y142" i="8"/>
  <c r="Y141" i="8"/>
  <c r="W142" i="8"/>
  <c r="W141" i="8" s="1"/>
  <c r="BK142" i="8"/>
  <c r="BK141" i="8"/>
  <c r="N141" i="8" s="1"/>
  <c r="N93" i="8" s="1"/>
  <c r="N142" i="8"/>
  <c r="BF142" i="8" s="1"/>
  <c r="BI140" i="8"/>
  <c r="BH140" i="8"/>
  <c r="BG140" i="8"/>
  <c r="BE140" i="8"/>
  <c r="AA140" i="8"/>
  <c r="Y140" i="8"/>
  <c r="W140" i="8"/>
  <c r="BK140" i="8"/>
  <c r="N140" i="8"/>
  <c r="BF140" i="8" s="1"/>
  <c r="BI139" i="8"/>
  <c r="BH139" i="8"/>
  <c r="BG139" i="8"/>
  <c r="BE139" i="8"/>
  <c r="AA139" i="8"/>
  <c r="Y139" i="8"/>
  <c r="W139" i="8"/>
  <c r="BK139" i="8"/>
  <c r="N139" i="8"/>
  <c r="BF139" i="8"/>
  <c r="BI138" i="8"/>
  <c r="BH138" i="8"/>
  <c r="BG138" i="8"/>
  <c r="BE138" i="8"/>
  <c r="AA138" i="8"/>
  <c r="Y138" i="8"/>
  <c r="W138" i="8"/>
  <c r="BK138" i="8"/>
  <c r="N138" i="8"/>
  <c r="BF138" i="8"/>
  <c r="BI137" i="8"/>
  <c r="BH137" i="8"/>
  <c r="BG137" i="8"/>
  <c r="BE137" i="8"/>
  <c r="AA137" i="8"/>
  <c r="Y137" i="8"/>
  <c r="W137" i="8"/>
  <c r="BK137" i="8"/>
  <c r="N137" i="8"/>
  <c r="BF137" i="8"/>
  <c r="BI136" i="8"/>
  <c r="BH136" i="8"/>
  <c r="BG136" i="8"/>
  <c r="BE136" i="8"/>
  <c r="AA136" i="8"/>
  <c r="Y136" i="8"/>
  <c r="W136" i="8"/>
  <c r="BK136" i="8"/>
  <c r="N136" i="8"/>
  <c r="BF136" i="8"/>
  <c r="BI135" i="8"/>
  <c r="BH135" i="8"/>
  <c r="BG135" i="8"/>
  <c r="BE135" i="8"/>
  <c r="AA135" i="8"/>
  <c r="Y135" i="8"/>
  <c r="W135" i="8"/>
  <c r="BK135" i="8"/>
  <c r="N135" i="8"/>
  <c r="BF135" i="8"/>
  <c r="BI134" i="8"/>
  <c r="BH134" i="8"/>
  <c r="BG134" i="8"/>
  <c r="BE134" i="8"/>
  <c r="AA134" i="8"/>
  <c r="Y134" i="8"/>
  <c r="W134" i="8"/>
  <c r="BK134" i="8"/>
  <c r="BK132" i="8" s="1"/>
  <c r="N132" i="8" s="1"/>
  <c r="N92" i="8" s="1"/>
  <c r="N134" i="8"/>
  <c r="BF134" i="8"/>
  <c r="BI133" i="8"/>
  <c r="BH133" i="8"/>
  <c r="BG133" i="8"/>
  <c r="BE133" i="8"/>
  <c r="AA133" i="8"/>
  <c r="AA132" i="8"/>
  <c r="Y133" i="8"/>
  <c r="Y132" i="8"/>
  <c r="W133" i="8"/>
  <c r="W132" i="8"/>
  <c r="BK133" i="8"/>
  <c r="N133" i="8"/>
  <c r="BF133" i="8" s="1"/>
  <c r="BI131" i="8"/>
  <c r="BH131" i="8"/>
  <c r="BG131" i="8"/>
  <c r="BE131" i="8"/>
  <c r="AA131" i="8"/>
  <c r="Y131" i="8"/>
  <c r="W131" i="8"/>
  <c r="BK131" i="8"/>
  <c r="N131" i="8"/>
  <c r="BF131" i="8"/>
  <c r="BI130" i="8"/>
  <c r="BH130" i="8"/>
  <c r="BG130" i="8"/>
  <c r="BE130" i="8"/>
  <c r="AA130" i="8"/>
  <c r="Y130" i="8"/>
  <c r="W130" i="8"/>
  <c r="BK130" i="8"/>
  <c r="N130" i="8"/>
  <c r="BF130" i="8"/>
  <c r="BI129" i="8"/>
  <c r="BH129" i="8"/>
  <c r="BG129" i="8"/>
  <c r="BE129" i="8"/>
  <c r="AA129" i="8"/>
  <c r="Y129" i="8"/>
  <c r="W129" i="8"/>
  <c r="BK129" i="8"/>
  <c r="N129" i="8"/>
  <c r="BF129" i="8"/>
  <c r="BI128" i="8"/>
  <c r="BH128" i="8"/>
  <c r="BG128" i="8"/>
  <c r="BE128" i="8"/>
  <c r="AA128" i="8"/>
  <c r="Y128" i="8"/>
  <c r="W128" i="8"/>
  <c r="BK128" i="8"/>
  <c r="N128" i="8"/>
  <c r="BF128" i="8"/>
  <c r="BI127" i="8"/>
  <c r="BH127" i="8"/>
  <c r="BG127" i="8"/>
  <c r="BE127" i="8"/>
  <c r="AA127" i="8"/>
  <c r="AA126" i="8"/>
  <c r="AA125" i="8" s="1"/>
  <c r="AA124" i="8" s="1"/>
  <c r="Y127" i="8"/>
  <c r="Y126" i="8"/>
  <c r="Y125" i="8" s="1"/>
  <c r="W127" i="8"/>
  <c r="W126" i="8"/>
  <c r="W125" i="8" s="1"/>
  <c r="W124" i="8" s="1"/>
  <c r="AU95" i="1" s="1"/>
  <c r="BK127" i="8"/>
  <c r="BK126" i="8" s="1"/>
  <c r="N127" i="8"/>
  <c r="BF127" i="8" s="1"/>
  <c r="M120" i="8"/>
  <c r="F120" i="8"/>
  <c r="F118" i="8"/>
  <c r="F116" i="8"/>
  <c r="BI104" i="8"/>
  <c r="BH104" i="8"/>
  <c r="BG104" i="8"/>
  <c r="BE104" i="8"/>
  <c r="BI103" i="8"/>
  <c r="BH103" i="8"/>
  <c r="BG103" i="8"/>
  <c r="BE103" i="8"/>
  <c r="BI102" i="8"/>
  <c r="BH102" i="8"/>
  <c r="BG102" i="8"/>
  <c r="BE102" i="8"/>
  <c r="BI101" i="8"/>
  <c r="BH101" i="8"/>
  <c r="BG101" i="8"/>
  <c r="BE101" i="8"/>
  <c r="BI100" i="8"/>
  <c r="BH100" i="8"/>
  <c r="BG100" i="8"/>
  <c r="BE100" i="8"/>
  <c r="BI99" i="8"/>
  <c r="H37" i="8" s="1"/>
  <c r="BD95" i="1" s="1"/>
  <c r="BH99" i="8"/>
  <c r="H36" i="8" s="1"/>
  <c r="BC95" i="1" s="1"/>
  <c r="BG99" i="8"/>
  <c r="H35" i="8" s="1"/>
  <c r="BB95" i="1" s="1"/>
  <c r="BE99" i="8"/>
  <c r="M33" i="8"/>
  <c r="AV95" i="1" s="1"/>
  <c r="H33" i="8"/>
  <c r="AZ95" i="1" s="1"/>
  <c r="M84" i="8"/>
  <c r="F84" i="8"/>
  <c r="F82" i="8"/>
  <c r="F80" i="8"/>
  <c r="O22" i="8"/>
  <c r="E22" i="8"/>
  <c r="M121" i="8"/>
  <c r="M85" i="8"/>
  <c r="O21" i="8"/>
  <c r="O16" i="8"/>
  <c r="E16" i="8"/>
  <c r="F121" i="8" s="1"/>
  <c r="O15" i="8"/>
  <c r="O10" i="8"/>
  <c r="M118" i="8" s="1"/>
  <c r="F6" i="8"/>
  <c r="F78" i="8" s="1"/>
  <c r="F114" i="8"/>
  <c r="AY94" i="1"/>
  <c r="AX94" i="1"/>
  <c r="BI167" i="7"/>
  <c r="BH167" i="7"/>
  <c r="BG167" i="7"/>
  <c r="BE167" i="7"/>
  <c r="BK167" i="7"/>
  <c r="N167" i="7" s="1"/>
  <c r="BF167" i="7" s="1"/>
  <c r="BI166" i="7"/>
  <c r="BH166" i="7"/>
  <c r="BG166" i="7"/>
  <c r="BE166" i="7"/>
  <c r="BK166" i="7"/>
  <c r="N166" i="7"/>
  <c r="BF166" i="7" s="1"/>
  <c r="BI165" i="7"/>
  <c r="BH165" i="7"/>
  <c r="BG165" i="7"/>
  <c r="BE165" i="7"/>
  <c r="BK165" i="7"/>
  <c r="N165" i="7" s="1"/>
  <c r="BF165" i="7" s="1"/>
  <c r="BI164" i="7"/>
  <c r="BH164" i="7"/>
  <c r="BG164" i="7"/>
  <c r="BE164" i="7"/>
  <c r="BK164" i="7"/>
  <c r="N164" i="7"/>
  <c r="BF164" i="7" s="1"/>
  <c r="BI163" i="7"/>
  <c r="BH163" i="7"/>
  <c r="BG163" i="7"/>
  <c r="BE163" i="7"/>
  <c r="BK163" i="7"/>
  <c r="BK162" i="7" s="1"/>
  <c r="N162" i="7" s="1"/>
  <c r="N97" i="7" s="1"/>
  <c r="BI161" i="7"/>
  <c r="BH161" i="7"/>
  <c r="BG161" i="7"/>
  <c r="BE161" i="7"/>
  <c r="AA161" i="7"/>
  <c r="Y161" i="7"/>
  <c r="W161" i="7"/>
  <c r="BK161" i="7"/>
  <c r="N161" i="7"/>
  <c r="BF161" i="7"/>
  <c r="BI160" i="7"/>
  <c r="BH160" i="7"/>
  <c r="BG160" i="7"/>
  <c r="BE160" i="7"/>
  <c r="AA160" i="7"/>
  <c r="Y160" i="7"/>
  <c r="W160" i="7"/>
  <c r="BK160" i="7"/>
  <c r="N160" i="7"/>
  <c r="BF160" i="7" s="1"/>
  <c r="BI159" i="7"/>
  <c r="BH159" i="7"/>
  <c r="BG159" i="7"/>
  <c r="BE159" i="7"/>
  <c r="AA159" i="7"/>
  <c r="Y159" i="7"/>
  <c r="W159" i="7"/>
  <c r="BK159" i="7"/>
  <c r="N159" i="7"/>
  <c r="BF159" i="7"/>
  <c r="BI158" i="7"/>
  <c r="BH158" i="7"/>
  <c r="BG158" i="7"/>
  <c r="BE158" i="7"/>
  <c r="AA158" i="7"/>
  <c r="Y158" i="7"/>
  <c r="W158" i="7"/>
  <c r="BK158" i="7"/>
  <c r="N158" i="7"/>
  <c r="BF158" i="7" s="1"/>
  <c r="BI157" i="7"/>
  <c r="BH157" i="7"/>
  <c r="BG157" i="7"/>
  <c r="BE157" i="7"/>
  <c r="AA157" i="7"/>
  <c r="AA156" i="7"/>
  <c r="Y157" i="7"/>
  <c r="Y156" i="7" s="1"/>
  <c r="W157" i="7"/>
  <c r="W156" i="7"/>
  <c r="BK157" i="7"/>
  <c r="BK156" i="7" s="1"/>
  <c r="N156" i="7" s="1"/>
  <c r="N96" i="7" s="1"/>
  <c r="N157" i="7"/>
  <c r="BF157" i="7"/>
  <c r="BI155" i="7"/>
  <c r="BH155" i="7"/>
  <c r="BG155" i="7"/>
  <c r="BE155" i="7"/>
  <c r="AA155" i="7"/>
  <c r="Y155" i="7"/>
  <c r="W155" i="7"/>
  <c r="BK155" i="7"/>
  <c r="N155" i="7"/>
  <c r="BF155" i="7"/>
  <c r="BI154" i="7"/>
  <c r="BH154" i="7"/>
  <c r="BG154" i="7"/>
  <c r="BE154" i="7"/>
  <c r="AA154" i="7"/>
  <c r="AA153" i="7" s="1"/>
  <c r="AA152" i="7" s="1"/>
  <c r="Y154" i="7"/>
  <c r="Y153" i="7" s="1"/>
  <c r="W154" i="7"/>
  <c r="W153" i="7"/>
  <c r="W152" i="7" s="1"/>
  <c r="BK154" i="7"/>
  <c r="BK153" i="7" s="1"/>
  <c r="N154" i="7"/>
  <c r="BF154" i="7"/>
  <c r="BI151" i="7"/>
  <c r="BH151" i="7"/>
  <c r="BG151" i="7"/>
  <c r="BE151" i="7"/>
  <c r="AA151" i="7"/>
  <c r="AA150" i="7"/>
  <c r="Y151" i="7"/>
  <c r="Y150" i="7" s="1"/>
  <c r="W151" i="7"/>
  <c r="W150" i="7"/>
  <c r="BK151" i="7"/>
  <c r="BK150" i="7" s="1"/>
  <c r="N150" i="7" s="1"/>
  <c r="N93" i="7" s="1"/>
  <c r="N151" i="7"/>
  <c r="BF151" i="7" s="1"/>
  <c r="BI149" i="7"/>
  <c r="BH149" i="7"/>
  <c r="BG149" i="7"/>
  <c r="BE149" i="7"/>
  <c r="AA149" i="7"/>
  <c r="Y149" i="7"/>
  <c r="W149" i="7"/>
  <c r="BK149" i="7"/>
  <c r="N149" i="7"/>
  <c r="BF149" i="7"/>
  <c r="BI148" i="7"/>
  <c r="BH148" i="7"/>
  <c r="BG148" i="7"/>
  <c r="BE148" i="7"/>
  <c r="AA148" i="7"/>
  <c r="Y148" i="7"/>
  <c r="W148" i="7"/>
  <c r="BK148" i="7"/>
  <c r="N148" i="7"/>
  <c r="BF148" i="7"/>
  <c r="BI147" i="7"/>
  <c r="BH147" i="7"/>
  <c r="BG147" i="7"/>
  <c r="BE147" i="7"/>
  <c r="AA147" i="7"/>
  <c r="Y147" i="7"/>
  <c r="W147" i="7"/>
  <c r="BK147" i="7"/>
  <c r="N147" i="7"/>
  <c r="BF147" i="7"/>
  <c r="BI146" i="7"/>
  <c r="BH146" i="7"/>
  <c r="BG146" i="7"/>
  <c r="BE146" i="7"/>
  <c r="AA146" i="7"/>
  <c r="Y146" i="7"/>
  <c r="W146" i="7"/>
  <c r="BK146" i="7"/>
  <c r="N146" i="7"/>
  <c r="BF146" i="7"/>
  <c r="BI145" i="7"/>
  <c r="BH145" i="7"/>
  <c r="BG145" i="7"/>
  <c r="BE145" i="7"/>
  <c r="AA145" i="7"/>
  <c r="Y145" i="7"/>
  <c r="W145" i="7"/>
  <c r="BK145" i="7"/>
  <c r="N145" i="7"/>
  <c r="BF145" i="7"/>
  <c r="BI144" i="7"/>
  <c r="BH144" i="7"/>
  <c r="BG144" i="7"/>
  <c r="BE144" i="7"/>
  <c r="AA144" i="7"/>
  <c r="Y144" i="7"/>
  <c r="W144" i="7"/>
  <c r="BK144" i="7"/>
  <c r="N144" i="7"/>
  <c r="BF144" i="7"/>
  <c r="BI143" i="7"/>
  <c r="BH143" i="7"/>
  <c r="BG143" i="7"/>
  <c r="BE143" i="7"/>
  <c r="AA143" i="7"/>
  <c r="Y143" i="7"/>
  <c r="W143" i="7"/>
  <c r="BK143" i="7"/>
  <c r="N143" i="7"/>
  <c r="BF143" i="7"/>
  <c r="BI142" i="7"/>
  <c r="BH142" i="7"/>
  <c r="BG142" i="7"/>
  <c r="BE142" i="7"/>
  <c r="AA142" i="7"/>
  <c r="Y142" i="7"/>
  <c r="W142" i="7"/>
  <c r="BK142" i="7"/>
  <c r="N142" i="7"/>
  <c r="BF142" i="7"/>
  <c r="BI141" i="7"/>
  <c r="BH141" i="7"/>
  <c r="BG141" i="7"/>
  <c r="BE141" i="7"/>
  <c r="AA141" i="7"/>
  <c r="Y141" i="7"/>
  <c r="W141" i="7"/>
  <c r="BK141" i="7"/>
  <c r="N141" i="7"/>
  <c r="BF141" i="7"/>
  <c r="BI140" i="7"/>
  <c r="BH140" i="7"/>
  <c r="BG140" i="7"/>
  <c r="BE140" i="7"/>
  <c r="AA140" i="7"/>
  <c r="AA139" i="7"/>
  <c r="Y140" i="7"/>
  <c r="Y139" i="7"/>
  <c r="W140" i="7"/>
  <c r="W139" i="7"/>
  <c r="BK140" i="7"/>
  <c r="BK139" i="7"/>
  <c r="N139" i="7" s="1"/>
  <c r="N92" i="7" s="1"/>
  <c r="N140" i="7"/>
  <c r="BF140" i="7" s="1"/>
  <c r="BI138" i="7"/>
  <c r="BH138" i="7"/>
  <c r="BG138" i="7"/>
  <c r="BE138" i="7"/>
  <c r="AA138" i="7"/>
  <c r="Y138" i="7"/>
  <c r="W138" i="7"/>
  <c r="BK138" i="7"/>
  <c r="N138" i="7"/>
  <c r="BF138" i="7"/>
  <c r="BI137" i="7"/>
  <c r="BH137" i="7"/>
  <c r="BG137" i="7"/>
  <c r="BE137" i="7"/>
  <c r="AA137" i="7"/>
  <c r="Y137" i="7"/>
  <c r="W137" i="7"/>
  <c r="BK137" i="7"/>
  <c r="N137" i="7"/>
  <c r="BF137" i="7"/>
  <c r="BI136" i="7"/>
  <c r="BH136" i="7"/>
  <c r="BG136" i="7"/>
  <c r="BE136" i="7"/>
  <c r="AA136" i="7"/>
  <c r="Y136" i="7"/>
  <c r="W136" i="7"/>
  <c r="BK136" i="7"/>
  <c r="N136" i="7"/>
  <c r="BF136" i="7"/>
  <c r="BI135" i="7"/>
  <c r="BH135" i="7"/>
  <c r="BG135" i="7"/>
  <c r="BE135" i="7"/>
  <c r="AA135" i="7"/>
  <c r="Y135" i="7"/>
  <c r="W135" i="7"/>
  <c r="BK135" i="7"/>
  <c r="N135" i="7"/>
  <c r="BF135" i="7"/>
  <c r="BI134" i="7"/>
  <c r="BH134" i="7"/>
  <c r="BG134" i="7"/>
  <c r="BE134" i="7"/>
  <c r="AA134" i="7"/>
  <c r="Y134" i="7"/>
  <c r="W134" i="7"/>
  <c r="BK134" i="7"/>
  <c r="N134" i="7"/>
  <c r="BF134" i="7"/>
  <c r="BI133" i="7"/>
  <c r="BH133" i="7"/>
  <c r="BG133" i="7"/>
  <c r="BE133" i="7"/>
  <c r="AA133" i="7"/>
  <c r="Y133" i="7"/>
  <c r="W133" i="7"/>
  <c r="BK133" i="7"/>
  <c r="N133" i="7"/>
  <c r="BF133" i="7"/>
  <c r="BI132" i="7"/>
  <c r="BH132" i="7"/>
  <c r="BG132" i="7"/>
  <c r="BE132" i="7"/>
  <c r="AA132" i="7"/>
  <c r="Y132" i="7"/>
  <c r="W132" i="7"/>
  <c r="BK132" i="7"/>
  <c r="N132" i="7"/>
  <c r="BF132" i="7"/>
  <c r="BI131" i="7"/>
  <c r="BH131" i="7"/>
  <c r="BG131" i="7"/>
  <c r="BE131" i="7"/>
  <c r="AA131" i="7"/>
  <c r="Y131" i="7"/>
  <c r="W131" i="7"/>
  <c r="BK131" i="7"/>
  <c r="N131" i="7"/>
  <c r="BF131" i="7"/>
  <c r="BI130" i="7"/>
  <c r="BH130" i="7"/>
  <c r="BG130" i="7"/>
  <c r="BE130" i="7"/>
  <c r="AA130" i="7"/>
  <c r="Y130" i="7"/>
  <c r="W130" i="7"/>
  <c r="BK130" i="7"/>
  <c r="N130" i="7"/>
  <c r="BF130" i="7"/>
  <c r="BI129" i="7"/>
  <c r="BH129" i="7"/>
  <c r="BG129" i="7"/>
  <c r="BE129" i="7"/>
  <c r="AA129" i="7"/>
  <c r="Y129" i="7"/>
  <c r="W129" i="7"/>
  <c r="BK129" i="7"/>
  <c r="N129" i="7"/>
  <c r="BF129" i="7"/>
  <c r="BI128" i="7"/>
  <c r="BH128" i="7"/>
  <c r="BG128" i="7"/>
  <c r="BE128" i="7"/>
  <c r="AA128" i="7"/>
  <c r="AA127" i="7"/>
  <c r="AA126" i="7" s="1"/>
  <c r="Y128" i="7"/>
  <c r="Y127" i="7"/>
  <c r="Y126" i="7" s="1"/>
  <c r="W128" i="7"/>
  <c r="W127" i="7"/>
  <c r="W126" i="7" s="1"/>
  <c r="BK128" i="7"/>
  <c r="BK127" i="7" s="1"/>
  <c r="N128" i="7"/>
  <c r="BF128" i="7" s="1"/>
  <c r="M121" i="7"/>
  <c r="F121" i="7"/>
  <c r="F119" i="7"/>
  <c r="F117" i="7"/>
  <c r="BI105" i="7"/>
  <c r="BH105" i="7"/>
  <c r="BG105" i="7"/>
  <c r="BE105" i="7"/>
  <c r="BI104" i="7"/>
  <c r="BH104" i="7"/>
  <c r="BG104" i="7"/>
  <c r="BE104" i="7"/>
  <c r="BI103" i="7"/>
  <c r="BH103" i="7"/>
  <c r="BG103" i="7"/>
  <c r="BE103" i="7"/>
  <c r="BI102" i="7"/>
  <c r="BH102" i="7"/>
  <c r="BG102" i="7"/>
  <c r="BE102" i="7"/>
  <c r="BI101" i="7"/>
  <c r="BH101" i="7"/>
  <c r="BG101" i="7"/>
  <c r="BE101" i="7"/>
  <c r="BI100" i="7"/>
  <c r="H37" i="7" s="1"/>
  <c r="BD94" i="1" s="1"/>
  <c r="BH100" i="7"/>
  <c r="H36" i="7"/>
  <c r="BC94" i="1" s="1"/>
  <c r="BG100" i="7"/>
  <c r="H35" i="7" s="1"/>
  <c r="BB94" i="1" s="1"/>
  <c r="BE100" i="7"/>
  <c r="M33" i="7"/>
  <c r="AV94" i="1" s="1"/>
  <c r="H33" i="7"/>
  <c r="AZ94" i="1" s="1"/>
  <c r="M84" i="7"/>
  <c r="F84" i="7"/>
  <c r="F82" i="7"/>
  <c r="F80" i="7"/>
  <c r="O22" i="7"/>
  <c r="E22" i="7"/>
  <c r="M122" i="7"/>
  <c r="M85" i="7"/>
  <c r="O21" i="7"/>
  <c r="O16" i="7"/>
  <c r="E16" i="7"/>
  <c r="F122" i="7" s="1"/>
  <c r="F85" i="7"/>
  <c r="O15" i="7"/>
  <c r="O10" i="7"/>
  <c r="M119" i="7" s="1"/>
  <c r="M82" i="7"/>
  <c r="F6" i="7"/>
  <c r="F115" i="7"/>
  <c r="F78" i="7"/>
  <c r="AY93" i="1"/>
  <c r="AX93" i="1"/>
  <c r="BI156" i="6"/>
  <c r="BH156" i="6"/>
  <c r="BG156" i="6"/>
  <c r="BE156" i="6"/>
  <c r="BK156" i="6"/>
  <c r="N156" i="6" s="1"/>
  <c r="BF156" i="6" s="1"/>
  <c r="BI155" i="6"/>
  <c r="BH155" i="6"/>
  <c r="BG155" i="6"/>
  <c r="BE155" i="6"/>
  <c r="BK155" i="6"/>
  <c r="N155" i="6"/>
  <c r="BF155" i="6" s="1"/>
  <c r="BI154" i="6"/>
  <c r="BH154" i="6"/>
  <c r="BG154" i="6"/>
  <c r="BE154" i="6"/>
  <c r="BK154" i="6"/>
  <c r="N154" i="6" s="1"/>
  <c r="BF154" i="6" s="1"/>
  <c r="BI153" i="6"/>
  <c r="BH153" i="6"/>
  <c r="BG153" i="6"/>
  <c r="BE153" i="6"/>
  <c r="BK153" i="6"/>
  <c r="N153" i="6"/>
  <c r="BF153" i="6" s="1"/>
  <c r="BI152" i="6"/>
  <c r="BH152" i="6"/>
  <c r="BG152" i="6"/>
  <c r="BE152" i="6"/>
  <c r="BK152" i="6"/>
  <c r="N152" i="6" s="1"/>
  <c r="BF152" i="6" s="1"/>
  <c r="BI150" i="6"/>
  <c r="BH150" i="6"/>
  <c r="BG150" i="6"/>
  <c r="BE150" i="6"/>
  <c r="AA150" i="6"/>
  <c r="Y150" i="6"/>
  <c r="W150" i="6"/>
  <c r="BK150" i="6"/>
  <c r="N150" i="6"/>
  <c r="BF150" i="6" s="1"/>
  <c r="BI149" i="6"/>
  <c r="BH149" i="6"/>
  <c r="BG149" i="6"/>
  <c r="BE149" i="6"/>
  <c r="AA149" i="6"/>
  <c r="Y149" i="6"/>
  <c r="W149" i="6"/>
  <c r="BK149" i="6"/>
  <c r="N149" i="6"/>
  <c r="BF149" i="6" s="1"/>
  <c r="BI148" i="6"/>
  <c r="BH148" i="6"/>
  <c r="BG148" i="6"/>
  <c r="BE148" i="6"/>
  <c r="AA148" i="6"/>
  <c r="Y148" i="6"/>
  <c r="W148" i="6"/>
  <c r="BK148" i="6"/>
  <c r="N148" i="6"/>
  <c r="BF148" i="6" s="1"/>
  <c r="BI147" i="6"/>
  <c r="BH147" i="6"/>
  <c r="BG147" i="6"/>
  <c r="BE147" i="6"/>
  <c r="AA147" i="6"/>
  <c r="Y147" i="6"/>
  <c r="W147" i="6"/>
  <c r="BK147" i="6"/>
  <c r="N147" i="6"/>
  <c r="BF147" i="6" s="1"/>
  <c r="BI146" i="6"/>
  <c r="BH146" i="6"/>
  <c r="BG146" i="6"/>
  <c r="BE146" i="6"/>
  <c r="AA146" i="6"/>
  <c r="AA145" i="6" s="1"/>
  <c r="AA144" i="6"/>
  <c r="Y146" i="6"/>
  <c r="Y145" i="6"/>
  <c r="Y144" i="6" s="1"/>
  <c r="W146" i="6"/>
  <c r="BK146" i="6"/>
  <c r="BK145" i="6"/>
  <c r="N145" i="6" s="1"/>
  <c r="N95" i="6" s="1"/>
  <c r="BK144" i="6"/>
  <c r="N144" i="6" s="1"/>
  <c r="N94" i="6" s="1"/>
  <c r="N146" i="6"/>
  <c r="BF146" i="6" s="1"/>
  <c r="BI143" i="6"/>
  <c r="BH143" i="6"/>
  <c r="BG143" i="6"/>
  <c r="BE143" i="6"/>
  <c r="AA143" i="6"/>
  <c r="AA142" i="6" s="1"/>
  <c r="Y143" i="6"/>
  <c r="Y142" i="6" s="1"/>
  <c r="W143" i="6"/>
  <c r="W142" i="6" s="1"/>
  <c r="BK143" i="6"/>
  <c r="BK142" i="6" s="1"/>
  <c r="N142" i="6"/>
  <c r="N93" i="6" s="1"/>
  <c r="N143" i="6"/>
  <c r="BF143" i="6" s="1"/>
  <c r="BI141" i="6"/>
  <c r="BH141" i="6"/>
  <c r="BG141" i="6"/>
  <c r="BE141" i="6"/>
  <c r="AA141" i="6"/>
  <c r="Y141" i="6"/>
  <c r="W141" i="6"/>
  <c r="BK141" i="6"/>
  <c r="N141" i="6"/>
  <c r="BF141" i="6"/>
  <c r="BI140" i="6"/>
  <c r="BH140" i="6"/>
  <c r="BG140" i="6"/>
  <c r="BE140" i="6"/>
  <c r="AA140" i="6"/>
  <c r="Y140" i="6"/>
  <c r="W140" i="6"/>
  <c r="BK140" i="6"/>
  <c r="N140" i="6"/>
  <c r="BF140" i="6" s="1"/>
  <c r="BI139" i="6"/>
  <c r="BH139" i="6"/>
  <c r="BG139" i="6"/>
  <c r="BE139" i="6"/>
  <c r="AA139" i="6"/>
  <c r="Y139" i="6"/>
  <c r="W139" i="6"/>
  <c r="BK139" i="6"/>
  <c r="N139" i="6"/>
  <c r="BF139" i="6"/>
  <c r="BI138" i="6"/>
  <c r="BH138" i="6"/>
  <c r="BG138" i="6"/>
  <c r="BE138" i="6"/>
  <c r="AA138" i="6"/>
  <c r="Y138" i="6"/>
  <c r="W138" i="6"/>
  <c r="BK138" i="6"/>
  <c r="N138" i="6"/>
  <c r="BF138" i="6" s="1"/>
  <c r="BI137" i="6"/>
  <c r="BH137" i="6"/>
  <c r="BG137" i="6"/>
  <c r="BE137" i="6"/>
  <c r="AA137" i="6"/>
  <c r="Y137" i="6"/>
  <c r="W137" i="6"/>
  <c r="BK137" i="6"/>
  <c r="N137" i="6"/>
  <c r="BF137" i="6"/>
  <c r="BI136" i="6"/>
  <c r="BH136" i="6"/>
  <c r="BG136" i="6"/>
  <c r="BE136" i="6"/>
  <c r="AA136" i="6"/>
  <c r="Y136" i="6"/>
  <c r="W136" i="6"/>
  <c r="BK136" i="6"/>
  <c r="N136" i="6"/>
  <c r="BF136" i="6" s="1"/>
  <c r="BI135" i="6"/>
  <c r="BH135" i="6"/>
  <c r="BG135" i="6"/>
  <c r="BE135" i="6"/>
  <c r="AA135" i="6"/>
  <c r="Y135" i="6"/>
  <c r="W135" i="6"/>
  <c r="BK135" i="6"/>
  <c r="N135" i="6"/>
  <c r="BF135" i="6"/>
  <c r="BI134" i="6"/>
  <c r="BH134" i="6"/>
  <c r="BG134" i="6"/>
  <c r="BE134" i="6"/>
  <c r="AA134" i="6"/>
  <c r="Y134" i="6"/>
  <c r="W134" i="6"/>
  <c r="BK134" i="6"/>
  <c r="N134" i="6"/>
  <c r="BF134" i="6" s="1"/>
  <c r="BI133" i="6"/>
  <c r="BH133" i="6"/>
  <c r="BG133" i="6"/>
  <c r="BE133" i="6"/>
  <c r="AA133" i="6"/>
  <c r="Y133" i="6"/>
  <c r="Y132" i="6" s="1"/>
  <c r="Y125" i="6" s="1"/>
  <c r="Y124" i="6" s="1"/>
  <c r="W133" i="6"/>
  <c r="BK133" i="6"/>
  <c r="BK132" i="6" s="1"/>
  <c r="N132" i="6" s="1"/>
  <c r="N92" i="6" s="1"/>
  <c r="N133" i="6"/>
  <c r="BF133" i="6"/>
  <c r="BI131" i="6"/>
  <c r="BH131" i="6"/>
  <c r="BG131" i="6"/>
  <c r="BE131" i="6"/>
  <c r="AA131" i="6"/>
  <c r="Y131" i="6"/>
  <c r="W131" i="6"/>
  <c r="BK131" i="6"/>
  <c r="N131" i="6"/>
  <c r="BF131" i="6"/>
  <c r="BI130" i="6"/>
  <c r="BH130" i="6"/>
  <c r="BG130" i="6"/>
  <c r="BE130" i="6"/>
  <c r="AA130" i="6"/>
  <c r="Y130" i="6"/>
  <c r="W130" i="6"/>
  <c r="BK130" i="6"/>
  <c r="N130" i="6"/>
  <c r="BF130" i="6" s="1"/>
  <c r="BI129" i="6"/>
  <c r="BH129" i="6"/>
  <c r="BG129" i="6"/>
  <c r="BE129" i="6"/>
  <c r="AA129" i="6"/>
  <c r="Y129" i="6"/>
  <c r="W129" i="6"/>
  <c r="BK129" i="6"/>
  <c r="N129" i="6"/>
  <c r="BF129" i="6"/>
  <c r="BI128" i="6"/>
  <c r="BH128" i="6"/>
  <c r="BG128" i="6"/>
  <c r="BE128" i="6"/>
  <c r="AA128" i="6"/>
  <c r="Y128" i="6"/>
  <c r="W128" i="6"/>
  <c r="BK128" i="6"/>
  <c r="N128" i="6"/>
  <c r="BF128" i="6" s="1"/>
  <c r="BI127" i="6"/>
  <c r="BH127" i="6"/>
  <c r="BG127" i="6"/>
  <c r="BE127" i="6"/>
  <c r="AA127" i="6"/>
  <c r="Y127" i="6"/>
  <c r="Y126" i="6"/>
  <c r="W127" i="6"/>
  <c r="BK127" i="6"/>
  <c r="BK126" i="6"/>
  <c r="N127" i="6"/>
  <c r="BF127" i="6"/>
  <c r="M120" i="6"/>
  <c r="F120" i="6"/>
  <c r="F118" i="6"/>
  <c r="F116" i="6"/>
  <c r="BI104" i="6"/>
  <c r="BH104" i="6"/>
  <c r="BG104" i="6"/>
  <c r="BE104" i="6"/>
  <c r="BI103" i="6"/>
  <c r="BH103" i="6"/>
  <c r="BG103" i="6"/>
  <c r="BE103" i="6"/>
  <c r="BI102" i="6"/>
  <c r="BH102" i="6"/>
  <c r="BG102" i="6"/>
  <c r="BE102" i="6"/>
  <c r="BI101" i="6"/>
  <c r="BH101" i="6"/>
  <c r="BG101" i="6"/>
  <c r="BE101" i="6"/>
  <c r="BI100" i="6"/>
  <c r="BH100" i="6"/>
  <c r="BG100" i="6"/>
  <c r="BE100" i="6"/>
  <c r="BI99" i="6"/>
  <c r="BH99" i="6"/>
  <c r="BG99" i="6"/>
  <c r="BE99" i="6"/>
  <c r="M84" i="6"/>
  <c r="F84" i="6"/>
  <c r="F82" i="6"/>
  <c r="F80" i="6"/>
  <c r="O22" i="6"/>
  <c r="E22" i="6"/>
  <c r="M121" i="6"/>
  <c r="M85" i="6"/>
  <c r="O21" i="6"/>
  <c r="O16" i="6"/>
  <c r="E16" i="6"/>
  <c r="F85" i="6" s="1"/>
  <c r="F121" i="6"/>
  <c r="O15" i="6"/>
  <c r="O10" i="6"/>
  <c r="M82" i="6" s="1"/>
  <c r="M118" i="6"/>
  <c r="F6" i="6"/>
  <c r="F114" i="6"/>
  <c r="F78" i="6"/>
  <c r="AY92" i="1"/>
  <c r="AX92" i="1"/>
  <c r="BI180" i="5"/>
  <c r="BH180" i="5"/>
  <c r="BG180" i="5"/>
  <c r="BE180" i="5"/>
  <c r="BK180" i="5"/>
  <c r="N180" i="5"/>
  <c r="BF180" i="5" s="1"/>
  <c r="BI179" i="5"/>
  <c r="BH179" i="5"/>
  <c r="BG179" i="5"/>
  <c r="BE179" i="5"/>
  <c r="BK179" i="5"/>
  <c r="N179" i="5"/>
  <c r="BF179" i="5"/>
  <c r="BI178" i="5"/>
  <c r="BH178" i="5"/>
  <c r="BG178" i="5"/>
  <c r="BE178" i="5"/>
  <c r="BK178" i="5"/>
  <c r="N178" i="5" s="1"/>
  <c r="BF178" i="5" s="1"/>
  <c r="BI177" i="5"/>
  <c r="BH177" i="5"/>
  <c r="BG177" i="5"/>
  <c r="BE177" i="5"/>
  <c r="BK177" i="5"/>
  <c r="N177" i="5" s="1"/>
  <c r="BF177" i="5" s="1"/>
  <c r="BI176" i="5"/>
  <c r="BH176" i="5"/>
  <c r="BG176" i="5"/>
  <c r="BE176" i="5"/>
  <c r="BK176" i="5"/>
  <c r="N176" i="5" s="1"/>
  <c r="BF176" i="5" s="1"/>
  <c r="BK175" i="5"/>
  <c r="N175" i="5" s="1"/>
  <c r="N98" i="5" s="1"/>
  <c r="BI174" i="5"/>
  <c r="BH174" i="5"/>
  <c r="BG174" i="5"/>
  <c r="BE174" i="5"/>
  <c r="AA174" i="5"/>
  <c r="Y174" i="5"/>
  <c r="W174" i="5"/>
  <c r="BK174" i="5"/>
  <c r="N174" i="5"/>
  <c r="BF174" i="5" s="1"/>
  <c r="BI173" i="5"/>
  <c r="BH173" i="5"/>
  <c r="BG173" i="5"/>
  <c r="BE173" i="5"/>
  <c r="AA173" i="5"/>
  <c r="Y173" i="5"/>
  <c r="W173" i="5"/>
  <c r="BK173" i="5"/>
  <c r="N173" i="5"/>
  <c r="BF173" i="5"/>
  <c r="BI172" i="5"/>
  <c r="BH172" i="5"/>
  <c r="BG172" i="5"/>
  <c r="BE172" i="5"/>
  <c r="AA172" i="5"/>
  <c r="Y172" i="5"/>
  <c r="W172" i="5"/>
  <c r="BK172" i="5"/>
  <c r="BK169" i="5" s="1"/>
  <c r="N169" i="5" s="1"/>
  <c r="N172" i="5"/>
  <c r="BF172" i="5" s="1"/>
  <c r="BI171" i="5"/>
  <c r="BH171" i="5"/>
  <c r="BG171" i="5"/>
  <c r="BE171" i="5"/>
  <c r="AA171" i="5"/>
  <c r="Y171" i="5"/>
  <c r="W171" i="5"/>
  <c r="BK171" i="5"/>
  <c r="N171" i="5"/>
  <c r="BF171" i="5"/>
  <c r="BI170" i="5"/>
  <c r="BH170" i="5"/>
  <c r="BG170" i="5"/>
  <c r="BE170" i="5"/>
  <c r="AA170" i="5"/>
  <c r="AA169" i="5" s="1"/>
  <c r="Y170" i="5"/>
  <c r="W170" i="5"/>
  <c r="W169" i="5" s="1"/>
  <c r="BK170" i="5"/>
  <c r="N170" i="5"/>
  <c r="BF170" i="5"/>
  <c r="N97" i="5"/>
  <c r="BI168" i="5"/>
  <c r="BH168" i="5"/>
  <c r="BG168" i="5"/>
  <c r="BE168" i="5"/>
  <c r="AA168" i="5"/>
  <c r="Y168" i="5"/>
  <c r="W168" i="5"/>
  <c r="BK168" i="5"/>
  <c r="N168" i="5"/>
  <c r="BF168" i="5" s="1"/>
  <c r="BI167" i="5"/>
  <c r="BH167" i="5"/>
  <c r="BG167" i="5"/>
  <c r="BE167" i="5"/>
  <c r="AA167" i="5"/>
  <c r="Y167" i="5"/>
  <c r="W167" i="5"/>
  <c r="BK167" i="5"/>
  <c r="N167" i="5"/>
  <c r="BF167" i="5"/>
  <c r="BI166" i="5"/>
  <c r="BH166" i="5"/>
  <c r="BG166" i="5"/>
  <c r="BE166" i="5"/>
  <c r="AA166" i="5"/>
  <c r="Y166" i="5"/>
  <c r="W166" i="5"/>
  <c r="BK166" i="5"/>
  <c r="N166" i="5"/>
  <c r="BF166" i="5" s="1"/>
  <c r="BI165" i="5"/>
  <c r="BH165" i="5"/>
  <c r="BG165" i="5"/>
  <c r="BE165" i="5"/>
  <c r="AA165" i="5"/>
  <c r="Y165" i="5"/>
  <c r="W165" i="5"/>
  <c r="BK165" i="5"/>
  <c r="N165" i="5"/>
  <c r="BF165" i="5"/>
  <c r="BI164" i="5"/>
  <c r="BH164" i="5"/>
  <c r="BG164" i="5"/>
  <c r="BE164" i="5"/>
  <c r="AA164" i="5"/>
  <c r="Y164" i="5"/>
  <c r="W164" i="5"/>
  <c r="BK164" i="5"/>
  <c r="N164" i="5"/>
  <c r="BF164" i="5" s="1"/>
  <c r="BI163" i="5"/>
  <c r="BH163" i="5"/>
  <c r="BG163" i="5"/>
  <c r="BE163" i="5"/>
  <c r="AA163" i="5"/>
  <c r="AA162" i="5" s="1"/>
  <c r="Y163" i="5"/>
  <c r="W163" i="5"/>
  <c r="W162" i="5"/>
  <c r="BK163" i="5"/>
  <c r="N163" i="5"/>
  <c r="BF163" i="5" s="1"/>
  <c r="BI161" i="5"/>
  <c r="BH161" i="5"/>
  <c r="BG161" i="5"/>
  <c r="BE161" i="5"/>
  <c r="AA161" i="5"/>
  <c r="AA160" i="5" s="1"/>
  <c r="Y161" i="5"/>
  <c r="Y160" i="5"/>
  <c r="W161" i="5"/>
  <c r="W160" i="5" s="1"/>
  <c r="BK161" i="5"/>
  <c r="BK160" i="5" s="1"/>
  <c r="N160" i="5" s="1"/>
  <c r="N161" i="5"/>
  <c r="BF161" i="5" s="1"/>
  <c r="N95" i="5"/>
  <c r="BI158" i="5"/>
  <c r="BH158" i="5"/>
  <c r="BG158" i="5"/>
  <c r="BE158" i="5"/>
  <c r="AA158" i="5"/>
  <c r="AA157" i="5" s="1"/>
  <c r="Y158" i="5"/>
  <c r="Y157" i="5"/>
  <c r="W158" i="5"/>
  <c r="W157" i="5" s="1"/>
  <c r="BK158" i="5"/>
  <c r="BK157" i="5" s="1"/>
  <c r="N157" i="5" s="1"/>
  <c r="N93" i="5" s="1"/>
  <c r="N158" i="5"/>
  <c r="BF158" i="5"/>
  <c r="BI156" i="5"/>
  <c r="BH156" i="5"/>
  <c r="BG156" i="5"/>
  <c r="BE156" i="5"/>
  <c r="AA156" i="5"/>
  <c r="Y156" i="5"/>
  <c r="W156" i="5"/>
  <c r="BK156" i="5"/>
  <c r="N156" i="5"/>
  <c r="BF156" i="5" s="1"/>
  <c r="BI155" i="5"/>
  <c r="BH155" i="5"/>
  <c r="BG155" i="5"/>
  <c r="BE155" i="5"/>
  <c r="AA155" i="5"/>
  <c r="Y155" i="5"/>
  <c r="W155" i="5"/>
  <c r="BK155" i="5"/>
  <c r="N155" i="5"/>
  <c r="BF155" i="5"/>
  <c r="BI154" i="5"/>
  <c r="BH154" i="5"/>
  <c r="BG154" i="5"/>
  <c r="BE154" i="5"/>
  <c r="AA154" i="5"/>
  <c r="Y154" i="5"/>
  <c r="W154" i="5"/>
  <c r="BK154" i="5"/>
  <c r="N154" i="5"/>
  <c r="BF154" i="5" s="1"/>
  <c r="BI153" i="5"/>
  <c r="BH153" i="5"/>
  <c r="BG153" i="5"/>
  <c r="BE153" i="5"/>
  <c r="AA153" i="5"/>
  <c r="Y153" i="5"/>
  <c r="W153" i="5"/>
  <c r="BK153" i="5"/>
  <c r="N153" i="5"/>
  <c r="BF153" i="5"/>
  <c r="BI152" i="5"/>
  <c r="BH152" i="5"/>
  <c r="BG152" i="5"/>
  <c r="BE152" i="5"/>
  <c r="AA152" i="5"/>
  <c r="Y152" i="5"/>
  <c r="W152" i="5"/>
  <c r="BK152" i="5"/>
  <c r="N152" i="5"/>
  <c r="BF152" i="5" s="1"/>
  <c r="BI151" i="5"/>
  <c r="BH151" i="5"/>
  <c r="BG151" i="5"/>
  <c r="BE151" i="5"/>
  <c r="AA151" i="5"/>
  <c r="Y151" i="5"/>
  <c r="W151" i="5"/>
  <c r="BK151" i="5"/>
  <c r="N151" i="5"/>
  <c r="BF151" i="5" s="1"/>
  <c r="BI150" i="5"/>
  <c r="BH150" i="5"/>
  <c r="BG150" i="5"/>
  <c r="BE150" i="5"/>
  <c r="AA150" i="5"/>
  <c r="Y150" i="5"/>
  <c r="W150" i="5"/>
  <c r="BK150" i="5"/>
  <c r="N150" i="5"/>
  <c r="BF150" i="5" s="1"/>
  <c r="BI149" i="5"/>
  <c r="BH149" i="5"/>
  <c r="BG149" i="5"/>
  <c r="BE149" i="5"/>
  <c r="AA149" i="5"/>
  <c r="Y149" i="5"/>
  <c r="W149" i="5"/>
  <c r="BK149" i="5"/>
  <c r="N149" i="5"/>
  <c r="BF149" i="5" s="1"/>
  <c r="BI148" i="5"/>
  <c r="BH148" i="5"/>
  <c r="BG148" i="5"/>
  <c r="BE148" i="5"/>
  <c r="AA148" i="5"/>
  <c r="Y148" i="5"/>
  <c r="W148" i="5"/>
  <c r="BK148" i="5"/>
  <c r="N148" i="5"/>
  <c r="BF148" i="5" s="1"/>
  <c r="BI147" i="5"/>
  <c r="BH147" i="5"/>
  <c r="BG147" i="5"/>
  <c r="BE147" i="5"/>
  <c r="AA147" i="5"/>
  <c r="Y147" i="5"/>
  <c r="W147" i="5"/>
  <c r="BK147" i="5"/>
  <c r="N147" i="5"/>
  <c r="BF147" i="5"/>
  <c r="BI146" i="5"/>
  <c r="BH146" i="5"/>
  <c r="BG146" i="5"/>
  <c r="BE146" i="5"/>
  <c r="AA146" i="5"/>
  <c r="Y146" i="5"/>
  <c r="W146" i="5"/>
  <c r="BK146" i="5"/>
  <c r="N146" i="5"/>
  <c r="BF146" i="5" s="1"/>
  <c r="BI145" i="5"/>
  <c r="BH145" i="5"/>
  <c r="BG145" i="5"/>
  <c r="BE145" i="5"/>
  <c r="AA145" i="5"/>
  <c r="Y145" i="5"/>
  <c r="W145" i="5"/>
  <c r="BK145" i="5"/>
  <c r="N145" i="5"/>
  <c r="BF145" i="5"/>
  <c r="BI144" i="5"/>
  <c r="BH144" i="5"/>
  <c r="BG144" i="5"/>
  <c r="BE144" i="5"/>
  <c r="AA144" i="5"/>
  <c r="Y144" i="5"/>
  <c r="Y143" i="5" s="1"/>
  <c r="W144" i="5"/>
  <c r="BK144" i="5"/>
  <c r="N144" i="5"/>
  <c r="BF144" i="5"/>
  <c r="BI142" i="5"/>
  <c r="BH142" i="5"/>
  <c r="BG142" i="5"/>
  <c r="BE142" i="5"/>
  <c r="AA142" i="5"/>
  <c r="Y142" i="5"/>
  <c r="W142" i="5"/>
  <c r="BK142" i="5"/>
  <c r="N142" i="5"/>
  <c r="BF142" i="5" s="1"/>
  <c r="BI141" i="5"/>
  <c r="BH141" i="5"/>
  <c r="BG141" i="5"/>
  <c r="BE141" i="5"/>
  <c r="AA141" i="5"/>
  <c r="Y141" i="5"/>
  <c r="W141" i="5"/>
  <c r="BK141" i="5"/>
  <c r="N141" i="5"/>
  <c r="BF141" i="5"/>
  <c r="BI140" i="5"/>
  <c r="BH140" i="5"/>
  <c r="BG140" i="5"/>
  <c r="BE140" i="5"/>
  <c r="AA140" i="5"/>
  <c r="Y140" i="5"/>
  <c r="W140" i="5"/>
  <c r="BK140" i="5"/>
  <c r="N140" i="5"/>
  <c r="BF140" i="5" s="1"/>
  <c r="BI139" i="5"/>
  <c r="BH139" i="5"/>
  <c r="BG139" i="5"/>
  <c r="BE139" i="5"/>
  <c r="AA139" i="5"/>
  <c r="Y139" i="5"/>
  <c r="W139" i="5"/>
  <c r="BK139" i="5"/>
  <c r="N139" i="5"/>
  <c r="BF139" i="5" s="1"/>
  <c r="BI138" i="5"/>
  <c r="BH138" i="5"/>
  <c r="BG138" i="5"/>
  <c r="BE138" i="5"/>
  <c r="AA138" i="5"/>
  <c r="Y138" i="5"/>
  <c r="W138" i="5"/>
  <c r="BK138" i="5"/>
  <c r="N138" i="5"/>
  <c r="BF138" i="5" s="1"/>
  <c r="BI137" i="5"/>
  <c r="BH137" i="5"/>
  <c r="BG137" i="5"/>
  <c r="BE137" i="5"/>
  <c r="AA137" i="5"/>
  <c r="Y137" i="5"/>
  <c r="W137" i="5"/>
  <c r="BK137" i="5"/>
  <c r="N137" i="5"/>
  <c r="BF137" i="5" s="1"/>
  <c r="BI136" i="5"/>
  <c r="BH136" i="5"/>
  <c r="BG136" i="5"/>
  <c r="BE136" i="5"/>
  <c r="AA136" i="5"/>
  <c r="Y136" i="5"/>
  <c r="W136" i="5"/>
  <c r="BK136" i="5"/>
  <c r="N136" i="5"/>
  <c r="BF136" i="5" s="1"/>
  <c r="BI135" i="5"/>
  <c r="BH135" i="5"/>
  <c r="BG135" i="5"/>
  <c r="BE135" i="5"/>
  <c r="AA135" i="5"/>
  <c r="Y135" i="5"/>
  <c r="Y128" i="5" s="1"/>
  <c r="W135" i="5"/>
  <c r="BK135" i="5"/>
  <c r="N135" i="5"/>
  <c r="BF135" i="5"/>
  <c r="BI134" i="5"/>
  <c r="BH134" i="5"/>
  <c r="BG134" i="5"/>
  <c r="BE134" i="5"/>
  <c r="AA134" i="5"/>
  <c r="Y134" i="5"/>
  <c r="W134" i="5"/>
  <c r="BK134" i="5"/>
  <c r="N134" i="5"/>
  <c r="BF134" i="5" s="1"/>
  <c r="BI133" i="5"/>
  <c r="BH133" i="5"/>
  <c r="BG133" i="5"/>
  <c r="BE133" i="5"/>
  <c r="AA133" i="5"/>
  <c r="Y133" i="5"/>
  <c r="W133" i="5"/>
  <c r="BK133" i="5"/>
  <c r="N133" i="5"/>
  <c r="BF133" i="5"/>
  <c r="BI132" i="5"/>
  <c r="BH132" i="5"/>
  <c r="BG132" i="5"/>
  <c r="BE132" i="5"/>
  <c r="AA132" i="5"/>
  <c r="Y132" i="5"/>
  <c r="W132" i="5"/>
  <c r="BK132" i="5"/>
  <c r="N132" i="5"/>
  <c r="BF132" i="5" s="1"/>
  <c r="BI131" i="5"/>
  <c r="BH131" i="5"/>
  <c r="BG131" i="5"/>
  <c r="BE131" i="5"/>
  <c r="AA131" i="5"/>
  <c r="Y131" i="5"/>
  <c r="W131" i="5"/>
  <c r="BK131" i="5"/>
  <c r="N131" i="5"/>
  <c r="BF131" i="5" s="1"/>
  <c r="BI130" i="5"/>
  <c r="BH130" i="5"/>
  <c r="BG130" i="5"/>
  <c r="BE130" i="5"/>
  <c r="AA130" i="5"/>
  <c r="Y130" i="5"/>
  <c r="W130" i="5"/>
  <c r="BK130" i="5"/>
  <c r="N130" i="5"/>
  <c r="BF130" i="5" s="1"/>
  <c r="BI129" i="5"/>
  <c r="BH129" i="5"/>
  <c r="BG129" i="5"/>
  <c r="BE129" i="5"/>
  <c r="AA129" i="5"/>
  <c r="Y129" i="5"/>
  <c r="W129" i="5"/>
  <c r="W128" i="5" s="1"/>
  <c r="BK129" i="5"/>
  <c r="N129" i="5"/>
  <c r="BF129" i="5" s="1"/>
  <c r="M122" i="5"/>
  <c r="F122" i="5"/>
  <c r="F120" i="5"/>
  <c r="F118" i="5"/>
  <c r="BI106" i="5"/>
  <c r="BH106" i="5"/>
  <c r="BG106" i="5"/>
  <c r="BE106" i="5"/>
  <c r="BI105" i="5"/>
  <c r="BH105" i="5"/>
  <c r="BG105" i="5"/>
  <c r="BE105" i="5"/>
  <c r="BI104" i="5"/>
  <c r="BH104" i="5"/>
  <c r="BG104" i="5"/>
  <c r="BE104" i="5"/>
  <c r="BI103" i="5"/>
  <c r="BH103" i="5"/>
  <c r="BG103" i="5"/>
  <c r="BE103" i="5"/>
  <c r="BI102" i="5"/>
  <c r="BH102" i="5"/>
  <c r="BG102" i="5"/>
  <c r="BE102" i="5"/>
  <c r="BI101" i="5"/>
  <c r="BH101" i="5"/>
  <c r="BG101" i="5"/>
  <c r="BE101" i="5"/>
  <c r="M84" i="5"/>
  <c r="F84" i="5"/>
  <c r="F82" i="5"/>
  <c r="F80" i="5"/>
  <c r="O22" i="5"/>
  <c r="E22" i="5"/>
  <c r="M85" i="5" s="1"/>
  <c r="M123" i="5"/>
  <c r="O21" i="5"/>
  <c r="O16" i="5"/>
  <c r="E16" i="5"/>
  <c r="O15" i="5"/>
  <c r="O10" i="5"/>
  <c r="F6" i="5"/>
  <c r="F78" i="5" s="1"/>
  <c r="F116" i="5"/>
  <c r="AY91" i="1"/>
  <c r="AX91" i="1"/>
  <c r="BI147" i="4"/>
  <c r="BH147" i="4"/>
  <c r="BG147" i="4"/>
  <c r="BE147" i="4"/>
  <c r="BK147" i="4"/>
  <c r="N147" i="4" s="1"/>
  <c r="BF147" i="4" s="1"/>
  <c r="BI146" i="4"/>
  <c r="BH146" i="4"/>
  <c r="BG146" i="4"/>
  <c r="BE146" i="4"/>
  <c r="BK146" i="4"/>
  <c r="N146" i="4"/>
  <c r="BF146" i="4" s="1"/>
  <c r="BI145" i="4"/>
  <c r="BH145" i="4"/>
  <c r="BG145" i="4"/>
  <c r="BE145" i="4"/>
  <c r="BK145" i="4"/>
  <c r="N145" i="4"/>
  <c r="BF145" i="4"/>
  <c r="BI144" i="4"/>
  <c r="BH144" i="4"/>
  <c r="BG144" i="4"/>
  <c r="BE144" i="4"/>
  <c r="BK144" i="4"/>
  <c r="N144" i="4"/>
  <c r="BF144" i="4"/>
  <c r="BI143" i="4"/>
  <c r="BH143" i="4"/>
  <c r="BG143" i="4"/>
  <c r="BE143" i="4"/>
  <c r="BK143" i="4"/>
  <c r="BK142" i="4" s="1"/>
  <c r="N142" i="4" s="1"/>
  <c r="N97" i="4" s="1"/>
  <c r="N143" i="4"/>
  <c r="BF143" i="4" s="1"/>
  <c r="BI141" i="4"/>
  <c r="BH141" i="4"/>
  <c r="BG141" i="4"/>
  <c r="BE141" i="4"/>
  <c r="AA141" i="4"/>
  <c r="Y141" i="4"/>
  <c r="W141" i="4"/>
  <c r="W138" i="4" s="1"/>
  <c r="BK141" i="4"/>
  <c r="N141" i="4"/>
  <c r="BF141" i="4"/>
  <c r="BI140" i="4"/>
  <c r="BH140" i="4"/>
  <c r="BG140" i="4"/>
  <c r="BE140" i="4"/>
  <c r="AA140" i="4"/>
  <c r="AA138" i="4" s="1"/>
  <c r="Y140" i="4"/>
  <c r="W140" i="4"/>
  <c r="BK140" i="4"/>
  <c r="N140" i="4"/>
  <c r="BF140" i="4" s="1"/>
  <c r="BI139" i="4"/>
  <c r="BH139" i="4"/>
  <c r="BG139" i="4"/>
  <c r="BE139" i="4"/>
  <c r="AA139" i="4"/>
  <c r="Y139" i="4"/>
  <c r="Y138" i="4" s="1"/>
  <c r="W139" i="4"/>
  <c r="BK139" i="4"/>
  <c r="N139" i="4"/>
  <c r="BF139" i="4"/>
  <c r="BI137" i="4"/>
  <c r="BH137" i="4"/>
  <c r="BG137" i="4"/>
  <c r="BE137" i="4"/>
  <c r="AA137" i="4"/>
  <c r="AA136" i="4"/>
  <c r="Y137" i="4"/>
  <c r="Y136" i="4" s="1"/>
  <c r="W137" i="4"/>
  <c r="W136" i="4"/>
  <c r="BK137" i="4"/>
  <c r="BK136" i="4" s="1"/>
  <c r="N136" i="4" s="1"/>
  <c r="N95" i="4" s="1"/>
  <c r="N137" i="4"/>
  <c r="BF137" i="4"/>
  <c r="BI135" i="4"/>
  <c r="BH135" i="4"/>
  <c r="BG135" i="4"/>
  <c r="BE135" i="4"/>
  <c r="AA135" i="4"/>
  <c r="Y135" i="4"/>
  <c r="W135" i="4"/>
  <c r="BK135" i="4"/>
  <c r="N135" i="4"/>
  <c r="BF135" i="4"/>
  <c r="BI134" i="4"/>
  <c r="BH134" i="4"/>
  <c r="BG134" i="4"/>
  <c r="BE134" i="4"/>
  <c r="AA134" i="4"/>
  <c r="AA133" i="4" s="1"/>
  <c r="Y134" i="4"/>
  <c r="Y133" i="4" s="1"/>
  <c r="Y132" i="4" s="1"/>
  <c r="W134" i="4"/>
  <c r="W133" i="4"/>
  <c r="W132" i="4"/>
  <c r="BK134" i="4"/>
  <c r="BK133" i="4" s="1"/>
  <c r="N133" i="4" s="1"/>
  <c r="N94" i="4" s="1"/>
  <c r="N134" i="4"/>
  <c r="BF134" i="4"/>
  <c r="BI131" i="4"/>
  <c r="BH131" i="4"/>
  <c r="H36" i="4" s="1"/>
  <c r="BC91" i="1" s="1"/>
  <c r="BG131" i="4"/>
  <c r="BE131" i="4"/>
  <c r="AA131" i="4"/>
  <c r="AA130" i="4"/>
  <c r="Y131" i="4"/>
  <c r="Y130" i="4" s="1"/>
  <c r="W131" i="4"/>
  <c r="W130" i="4"/>
  <c r="BK131" i="4"/>
  <c r="BK130" i="4" s="1"/>
  <c r="N130" i="4" s="1"/>
  <c r="N92" i="4" s="1"/>
  <c r="N131" i="4"/>
  <c r="BF131" i="4" s="1"/>
  <c r="BI129" i="4"/>
  <c r="BH129" i="4"/>
  <c r="BG129" i="4"/>
  <c r="BE129" i="4"/>
  <c r="AA129" i="4"/>
  <c r="Y129" i="4"/>
  <c r="W129" i="4"/>
  <c r="BK129" i="4"/>
  <c r="N129" i="4"/>
  <c r="BF129" i="4"/>
  <c r="BI128" i="4"/>
  <c r="BH128" i="4"/>
  <c r="BG128" i="4"/>
  <c r="BE128" i="4"/>
  <c r="AA128" i="4"/>
  <c r="AA127" i="4" s="1"/>
  <c r="Y128" i="4"/>
  <c r="W128" i="4"/>
  <c r="W127" i="4" s="1"/>
  <c r="BK128" i="4"/>
  <c r="BK127" i="4" s="1"/>
  <c r="N128" i="4"/>
  <c r="BF128" i="4"/>
  <c r="M121" i="4"/>
  <c r="F121" i="4"/>
  <c r="F119" i="4"/>
  <c r="F117" i="4"/>
  <c r="BI105" i="4"/>
  <c r="BH105" i="4"/>
  <c r="BG105" i="4"/>
  <c r="BE105" i="4"/>
  <c r="BI104" i="4"/>
  <c r="BH104" i="4"/>
  <c r="BG104" i="4"/>
  <c r="BE104" i="4"/>
  <c r="BI103" i="4"/>
  <c r="BH103" i="4"/>
  <c r="BG103" i="4"/>
  <c r="BE103" i="4"/>
  <c r="BI102" i="4"/>
  <c r="BH102" i="4"/>
  <c r="BG102" i="4"/>
  <c r="BE102" i="4"/>
  <c r="BI101" i="4"/>
  <c r="BH101" i="4"/>
  <c r="BG101" i="4"/>
  <c r="BE101" i="4"/>
  <c r="BI100" i="4"/>
  <c r="H37" i="4" s="1"/>
  <c r="BD91" i="1" s="1"/>
  <c r="BH100" i="4"/>
  <c r="BG100" i="4"/>
  <c r="BE100" i="4"/>
  <c r="M84" i="4"/>
  <c r="F84" i="4"/>
  <c r="F82" i="4"/>
  <c r="F80" i="4"/>
  <c r="O22" i="4"/>
  <c r="E22" i="4"/>
  <c r="M122" i="4"/>
  <c r="M85" i="4"/>
  <c r="O21" i="4"/>
  <c r="O16" i="4"/>
  <c r="E16" i="4"/>
  <c r="F85" i="4" s="1"/>
  <c r="F122" i="4"/>
  <c r="O15" i="4"/>
  <c r="O10" i="4"/>
  <c r="M82" i="4" s="1"/>
  <c r="M119" i="4"/>
  <c r="F6" i="4"/>
  <c r="F115" i="4"/>
  <c r="F78" i="4"/>
  <c r="AY90" i="1"/>
  <c r="AX90" i="1"/>
  <c r="BI165" i="3"/>
  <c r="BH165" i="3"/>
  <c r="BG165" i="3"/>
  <c r="BE165" i="3"/>
  <c r="BK165" i="3"/>
  <c r="N165" i="3"/>
  <c r="BF165" i="3" s="1"/>
  <c r="BI164" i="3"/>
  <c r="BH164" i="3"/>
  <c r="BG164" i="3"/>
  <c r="BE164" i="3"/>
  <c r="BK164" i="3"/>
  <c r="N164" i="3"/>
  <c r="BF164" i="3"/>
  <c r="BI163" i="3"/>
  <c r="BH163" i="3"/>
  <c r="BG163" i="3"/>
  <c r="BE163" i="3"/>
  <c r="BK163" i="3"/>
  <c r="N163" i="3" s="1"/>
  <c r="BF163" i="3" s="1"/>
  <c r="BI162" i="3"/>
  <c r="BH162" i="3"/>
  <c r="BG162" i="3"/>
  <c r="BE162" i="3"/>
  <c r="BK162" i="3"/>
  <c r="N162" i="3" s="1"/>
  <c r="BF162" i="3" s="1"/>
  <c r="BI161" i="3"/>
  <c r="BH161" i="3"/>
  <c r="BG161" i="3"/>
  <c r="BE161" i="3"/>
  <c r="BK161" i="3"/>
  <c r="N161" i="3" s="1"/>
  <c r="BF161" i="3" s="1"/>
  <c r="BK160" i="3"/>
  <c r="N160" i="3" s="1"/>
  <c r="N98" i="3"/>
  <c r="BI159" i="3"/>
  <c r="BH159" i="3"/>
  <c r="BG159" i="3"/>
  <c r="BE159" i="3"/>
  <c r="AA159" i="3"/>
  <c r="AA158" i="3" s="1"/>
  <c r="Y159" i="3"/>
  <c r="Y158" i="3"/>
  <c r="W159" i="3"/>
  <c r="W158" i="3" s="1"/>
  <c r="BK159" i="3"/>
  <c r="BK158" i="3"/>
  <c r="N158" i="3" s="1"/>
  <c r="N97" i="3" s="1"/>
  <c r="N159" i="3"/>
  <c r="BF159" i="3"/>
  <c r="BI157" i="3"/>
  <c r="BH157" i="3"/>
  <c r="BG157" i="3"/>
  <c r="BE157" i="3"/>
  <c r="AA157" i="3"/>
  <c r="Y157" i="3"/>
  <c r="W157" i="3"/>
  <c r="BK157" i="3"/>
  <c r="N157" i="3"/>
  <c r="BF157" i="3" s="1"/>
  <c r="BI156" i="3"/>
  <c r="BH156" i="3"/>
  <c r="BG156" i="3"/>
  <c r="BE156" i="3"/>
  <c r="AA156" i="3"/>
  <c r="Y156" i="3"/>
  <c r="W156" i="3"/>
  <c r="BK156" i="3"/>
  <c r="N156" i="3"/>
  <c r="BF156" i="3"/>
  <c r="BI155" i="3"/>
  <c r="BH155" i="3"/>
  <c r="BG155" i="3"/>
  <c r="BE155" i="3"/>
  <c r="AA155" i="3"/>
  <c r="Y155" i="3"/>
  <c r="W155" i="3"/>
  <c r="W152" i="3" s="1"/>
  <c r="BK155" i="3"/>
  <c r="BK152" i="3" s="1"/>
  <c r="N152" i="3" s="1"/>
  <c r="N96" i="3" s="1"/>
  <c r="N155" i="3"/>
  <c r="BF155" i="3"/>
  <c r="BI154" i="3"/>
  <c r="BH154" i="3"/>
  <c r="H36" i="3" s="1"/>
  <c r="BC90" i="1" s="1"/>
  <c r="BG154" i="3"/>
  <c r="BE154" i="3"/>
  <c r="AA154" i="3"/>
  <c r="AA152" i="3" s="1"/>
  <c r="Y154" i="3"/>
  <c r="Y152" i="3" s="1"/>
  <c r="Y134" i="3" s="1"/>
  <c r="W154" i="3"/>
  <c r="BK154" i="3"/>
  <c r="N154" i="3"/>
  <c r="BF154" i="3"/>
  <c r="BI153" i="3"/>
  <c r="BH153" i="3"/>
  <c r="BG153" i="3"/>
  <c r="BE153" i="3"/>
  <c r="AA153" i="3"/>
  <c r="Y153" i="3"/>
  <c r="W153" i="3"/>
  <c r="BK153" i="3"/>
  <c r="N153" i="3"/>
  <c r="BF153" i="3"/>
  <c r="BI151" i="3"/>
  <c r="BH151" i="3"/>
  <c r="BG151" i="3"/>
  <c r="BE151" i="3"/>
  <c r="AA151" i="3"/>
  <c r="Y151" i="3"/>
  <c r="W151" i="3"/>
  <c r="BK151" i="3"/>
  <c r="N151" i="3"/>
  <c r="BF151" i="3"/>
  <c r="BI150" i="3"/>
  <c r="BH150" i="3"/>
  <c r="BG150" i="3"/>
  <c r="BE150" i="3"/>
  <c r="AA150" i="3"/>
  <c r="Y150" i="3"/>
  <c r="W150" i="3"/>
  <c r="BK150" i="3"/>
  <c r="N150" i="3"/>
  <c r="BF150" i="3"/>
  <c r="BI149" i="3"/>
  <c r="BH149" i="3"/>
  <c r="BG149" i="3"/>
  <c r="BE149" i="3"/>
  <c r="AA149" i="3"/>
  <c r="Y149" i="3"/>
  <c r="W149" i="3"/>
  <c r="BK149" i="3"/>
  <c r="N149" i="3"/>
  <c r="BF149" i="3"/>
  <c r="BI148" i="3"/>
  <c r="BH148" i="3"/>
  <c r="BG148" i="3"/>
  <c r="BE148" i="3"/>
  <c r="AA148" i="3"/>
  <c r="Y148" i="3"/>
  <c r="W148" i="3"/>
  <c r="BK148" i="3"/>
  <c r="N148" i="3"/>
  <c r="BF148" i="3"/>
  <c r="BI147" i="3"/>
  <c r="BH147" i="3"/>
  <c r="BG147" i="3"/>
  <c r="BE147" i="3"/>
  <c r="AA147" i="3"/>
  <c r="Y147" i="3"/>
  <c r="W147" i="3"/>
  <c r="BK147" i="3"/>
  <c r="N147" i="3"/>
  <c r="BF147" i="3"/>
  <c r="BI146" i="3"/>
  <c r="BH146" i="3"/>
  <c r="BG146" i="3"/>
  <c r="BE146" i="3"/>
  <c r="AA146" i="3"/>
  <c r="Y146" i="3"/>
  <c r="W146" i="3"/>
  <c r="BK146" i="3"/>
  <c r="N146" i="3"/>
  <c r="BF146" i="3"/>
  <c r="BI145" i="3"/>
  <c r="BH145" i="3"/>
  <c r="BG145" i="3"/>
  <c r="BE145" i="3"/>
  <c r="AA145" i="3"/>
  <c r="Y145" i="3"/>
  <c r="W145" i="3"/>
  <c r="BK145" i="3"/>
  <c r="N145" i="3"/>
  <c r="BF145" i="3"/>
  <c r="BI144" i="3"/>
  <c r="BH144" i="3"/>
  <c r="BG144" i="3"/>
  <c r="BE144" i="3"/>
  <c r="AA144" i="3"/>
  <c r="Y144" i="3"/>
  <c r="W144" i="3"/>
  <c r="BK144" i="3"/>
  <c r="N144" i="3"/>
  <c r="BF144" i="3"/>
  <c r="BI143" i="3"/>
  <c r="BH143" i="3"/>
  <c r="BG143" i="3"/>
  <c r="BE143" i="3"/>
  <c r="AA143" i="3"/>
  <c r="Y143" i="3"/>
  <c r="W143" i="3"/>
  <c r="BK143" i="3"/>
  <c r="N143" i="3"/>
  <c r="BF143" i="3"/>
  <c r="BI142" i="3"/>
  <c r="BH142" i="3"/>
  <c r="BG142" i="3"/>
  <c r="BE142" i="3"/>
  <c r="AA142" i="3"/>
  <c r="Y142" i="3"/>
  <c r="W142" i="3"/>
  <c r="BK142" i="3"/>
  <c r="N142" i="3"/>
  <c r="BF142" i="3"/>
  <c r="BI141" i="3"/>
  <c r="BH141" i="3"/>
  <c r="BG141" i="3"/>
  <c r="BE141" i="3"/>
  <c r="AA141" i="3"/>
  <c r="Y141" i="3"/>
  <c r="W141" i="3"/>
  <c r="BK141" i="3"/>
  <c r="N141" i="3"/>
  <c r="BF141" i="3"/>
  <c r="BI140" i="3"/>
  <c r="BH140" i="3"/>
  <c r="BG140" i="3"/>
  <c r="BE140" i="3"/>
  <c r="AA140" i="3"/>
  <c r="Y140" i="3"/>
  <c r="W140" i="3"/>
  <c r="BK140" i="3"/>
  <c r="N140" i="3"/>
  <c r="BF140" i="3"/>
  <c r="BI139" i="3"/>
  <c r="BH139" i="3"/>
  <c r="BG139" i="3"/>
  <c r="BE139" i="3"/>
  <c r="AA139" i="3"/>
  <c r="Y139" i="3"/>
  <c r="W139" i="3"/>
  <c r="BK139" i="3"/>
  <c r="N139" i="3"/>
  <c r="BF139" i="3"/>
  <c r="BI138" i="3"/>
  <c r="BH138" i="3"/>
  <c r="BG138" i="3"/>
  <c r="BE138" i="3"/>
  <c r="AA138" i="3"/>
  <c r="Y138" i="3"/>
  <c r="Y135" i="3" s="1"/>
  <c r="W138" i="3"/>
  <c r="BK138" i="3"/>
  <c r="N138" i="3"/>
  <c r="BF138" i="3"/>
  <c r="BI137" i="3"/>
  <c r="BH137" i="3"/>
  <c r="BG137" i="3"/>
  <c r="BE137" i="3"/>
  <c r="AA137" i="3"/>
  <c r="Y137" i="3"/>
  <c r="W137" i="3"/>
  <c r="W135" i="3" s="1"/>
  <c r="W134" i="3" s="1"/>
  <c r="BK137" i="3"/>
  <c r="N137" i="3"/>
  <c r="BF137" i="3"/>
  <c r="BI136" i="3"/>
  <c r="BH136" i="3"/>
  <c r="BG136" i="3"/>
  <c r="BE136" i="3"/>
  <c r="AA136" i="3"/>
  <c r="AA135" i="3"/>
  <c r="Y136" i="3"/>
  <c r="W136" i="3"/>
  <c r="BK136" i="3"/>
  <c r="BK135" i="3" s="1"/>
  <c r="N136" i="3"/>
  <c r="BF136" i="3"/>
  <c r="BI133" i="3"/>
  <c r="BH133" i="3"/>
  <c r="BG133" i="3"/>
  <c r="BE133" i="3"/>
  <c r="AA133" i="3"/>
  <c r="AA132" i="3"/>
  <c r="Y133" i="3"/>
  <c r="Y132" i="3"/>
  <c r="W133" i="3"/>
  <c r="W132" i="3"/>
  <c r="BK133" i="3"/>
  <c r="BK132" i="3"/>
  <c r="N132" i="3" s="1"/>
  <c r="N133" i="3"/>
  <c r="BF133" i="3"/>
  <c r="N93" i="3"/>
  <c r="BI131" i="3"/>
  <c r="BH131" i="3"/>
  <c r="BG131" i="3"/>
  <c r="BE131" i="3"/>
  <c r="H33" i="3" s="1"/>
  <c r="AZ90" i="1" s="1"/>
  <c r="AA131" i="3"/>
  <c r="AA130" i="3"/>
  <c r="Y131" i="3"/>
  <c r="Y130" i="3"/>
  <c r="W131" i="3"/>
  <c r="W130" i="3" s="1"/>
  <c r="BK131" i="3"/>
  <c r="BK130" i="3"/>
  <c r="N130" i="3" s="1"/>
  <c r="N92" i="3" s="1"/>
  <c r="N131" i="3"/>
  <c r="BF131" i="3"/>
  <c r="BI129" i="3"/>
  <c r="BH129" i="3"/>
  <c r="BG129" i="3"/>
  <c r="BE129" i="3"/>
  <c r="AA129" i="3"/>
  <c r="AA128" i="3"/>
  <c r="AA127" i="3"/>
  <c r="Y129" i="3"/>
  <c r="Y128" i="3" s="1"/>
  <c r="W129" i="3"/>
  <c r="W128" i="3" s="1"/>
  <c r="W127" i="3" s="1"/>
  <c r="W126" i="3" s="1"/>
  <c r="AU90" i="1" s="1"/>
  <c r="BK129" i="3"/>
  <c r="BK128" i="3"/>
  <c r="BK127" i="3" s="1"/>
  <c r="N128" i="3"/>
  <c r="N129" i="3"/>
  <c r="BF129" i="3"/>
  <c r="N91" i="3"/>
  <c r="M122" i="3"/>
  <c r="F122" i="3"/>
  <c r="F120" i="3"/>
  <c r="F118" i="3"/>
  <c r="BI106" i="3"/>
  <c r="BH106" i="3"/>
  <c r="BG106" i="3"/>
  <c r="BE106" i="3"/>
  <c r="BI105" i="3"/>
  <c r="BH105" i="3"/>
  <c r="BG105" i="3"/>
  <c r="BE105" i="3"/>
  <c r="BI104" i="3"/>
  <c r="BH104" i="3"/>
  <c r="BG104" i="3"/>
  <c r="BE104" i="3"/>
  <c r="BI103" i="3"/>
  <c r="BH103" i="3"/>
  <c r="BG103" i="3"/>
  <c r="BE103" i="3"/>
  <c r="BI102" i="3"/>
  <c r="BH102" i="3"/>
  <c r="BG102" i="3"/>
  <c r="BE102" i="3"/>
  <c r="BI101" i="3"/>
  <c r="H37" i="3" s="1"/>
  <c r="BD90" i="1" s="1"/>
  <c r="BH101" i="3"/>
  <c r="BG101" i="3"/>
  <c r="BE101" i="3"/>
  <c r="M84" i="3"/>
  <c r="F84" i="3"/>
  <c r="F82" i="3"/>
  <c r="F80" i="3"/>
  <c r="O22" i="3"/>
  <c r="E22" i="3"/>
  <c r="M123" i="3" s="1"/>
  <c r="M85" i="3"/>
  <c r="O21" i="3"/>
  <c r="O16" i="3"/>
  <c r="E16" i="3"/>
  <c r="F123" i="3"/>
  <c r="F85" i="3"/>
  <c r="O15" i="3"/>
  <c r="O10" i="3"/>
  <c r="M120" i="3"/>
  <c r="M82" i="3"/>
  <c r="F6" i="3"/>
  <c r="F116" i="3" s="1"/>
  <c r="F78" i="3"/>
  <c r="AY89" i="1"/>
  <c r="AX89" i="1"/>
  <c r="BI189" i="2"/>
  <c r="BH189" i="2"/>
  <c r="BG189" i="2"/>
  <c r="BE189" i="2"/>
  <c r="BK189" i="2"/>
  <c r="N189" i="2"/>
  <c r="BF189" i="2"/>
  <c r="BI188" i="2"/>
  <c r="BH188" i="2"/>
  <c r="BG188" i="2"/>
  <c r="BE188" i="2"/>
  <c r="BK188" i="2"/>
  <c r="N188" i="2" s="1"/>
  <c r="BF188" i="2" s="1"/>
  <c r="BI187" i="2"/>
  <c r="BH187" i="2"/>
  <c r="BG187" i="2"/>
  <c r="BE187" i="2"/>
  <c r="BK187" i="2"/>
  <c r="BI186" i="2"/>
  <c r="BH186" i="2"/>
  <c r="BG186" i="2"/>
  <c r="BE186" i="2"/>
  <c r="BK186" i="2"/>
  <c r="N186" i="2"/>
  <c r="BF186" i="2" s="1"/>
  <c r="BI185" i="2"/>
  <c r="BH185" i="2"/>
  <c r="BG185" i="2"/>
  <c r="BE185" i="2"/>
  <c r="BK185" i="2"/>
  <c r="N185" i="2"/>
  <c r="BF185" i="2"/>
  <c r="BI183" i="2"/>
  <c r="BH183" i="2"/>
  <c r="BG183" i="2"/>
  <c r="BE183" i="2"/>
  <c r="AA183" i="2"/>
  <c r="AA182" i="2" s="1"/>
  <c r="Y183" i="2"/>
  <c r="Y182" i="2"/>
  <c r="W183" i="2"/>
  <c r="W182" i="2" s="1"/>
  <c r="BK183" i="2"/>
  <c r="BK182" i="2"/>
  <c r="N182" i="2"/>
  <c r="N95" i="2" s="1"/>
  <c r="N183" i="2"/>
  <c r="BF183" i="2"/>
  <c r="BI181" i="2"/>
  <c r="BH181" i="2"/>
  <c r="BG181" i="2"/>
  <c r="BE181" i="2"/>
  <c r="AA181" i="2"/>
  <c r="Y181" i="2"/>
  <c r="W181" i="2"/>
  <c r="BK181" i="2"/>
  <c r="N181" i="2"/>
  <c r="BF181" i="2" s="1"/>
  <c r="BI180" i="2"/>
  <c r="BH180" i="2"/>
  <c r="BG180" i="2"/>
  <c r="BE180" i="2"/>
  <c r="AA180" i="2"/>
  <c r="Y180" i="2"/>
  <c r="W180" i="2"/>
  <c r="BK180" i="2"/>
  <c r="N180" i="2"/>
  <c r="BF180" i="2"/>
  <c r="BI179" i="2"/>
  <c r="BH179" i="2"/>
  <c r="BG179" i="2"/>
  <c r="BE179" i="2"/>
  <c r="AA179" i="2"/>
  <c r="Y179" i="2"/>
  <c r="W179" i="2"/>
  <c r="BK179" i="2"/>
  <c r="N179" i="2"/>
  <c r="BF179" i="2" s="1"/>
  <c r="BI178" i="2"/>
  <c r="BH178" i="2"/>
  <c r="BG178" i="2"/>
  <c r="BE178" i="2"/>
  <c r="AA178" i="2"/>
  <c r="Y178" i="2"/>
  <c r="W178" i="2"/>
  <c r="BK178" i="2"/>
  <c r="N178" i="2"/>
  <c r="BF178" i="2"/>
  <c r="BI177" i="2"/>
  <c r="BH177" i="2"/>
  <c r="BG177" i="2"/>
  <c r="BE177" i="2"/>
  <c r="AA177" i="2"/>
  <c r="Y177" i="2"/>
  <c r="W177" i="2"/>
  <c r="BK177" i="2"/>
  <c r="N177" i="2"/>
  <c r="BF177" i="2" s="1"/>
  <c r="BI176" i="2"/>
  <c r="BH176" i="2"/>
  <c r="BG176" i="2"/>
  <c r="BE176" i="2"/>
  <c r="AA176" i="2"/>
  <c r="Y176" i="2"/>
  <c r="W176" i="2"/>
  <c r="BK176" i="2"/>
  <c r="N176" i="2"/>
  <c r="BF176" i="2"/>
  <c r="BI175" i="2"/>
  <c r="BH175" i="2"/>
  <c r="BG175" i="2"/>
  <c r="BE175" i="2"/>
  <c r="AA175" i="2"/>
  <c r="Y175" i="2"/>
  <c r="W175" i="2"/>
  <c r="BK175" i="2"/>
  <c r="N175" i="2"/>
  <c r="BF175" i="2" s="1"/>
  <c r="BI174" i="2"/>
  <c r="BH174" i="2"/>
  <c r="BG174" i="2"/>
  <c r="BE174" i="2"/>
  <c r="AA174" i="2"/>
  <c r="Y174" i="2"/>
  <c r="W174" i="2"/>
  <c r="BK174" i="2"/>
  <c r="N174" i="2"/>
  <c r="BF174" i="2"/>
  <c r="BI173" i="2"/>
  <c r="BH173" i="2"/>
  <c r="BG173" i="2"/>
  <c r="BE173" i="2"/>
  <c r="AA173" i="2"/>
  <c r="Y173" i="2"/>
  <c r="W173" i="2"/>
  <c r="BK173" i="2"/>
  <c r="N173" i="2"/>
  <c r="BF173" i="2" s="1"/>
  <c r="BI172" i="2"/>
  <c r="BH172" i="2"/>
  <c r="BG172" i="2"/>
  <c r="BE172" i="2"/>
  <c r="AA172" i="2"/>
  <c r="Y172" i="2"/>
  <c r="W172" i="2"/>
  <c r="BK172" i="2"/>
  <c r="N172" i="2"/>
  <c r="BF172" i="2"/>
  <c r="BI171" i="2"/>
  <c r="BH171" i="2"/>
  <c r="BG171" i="2"/>
  <c r="BE171" i="2"/>
  <c r="AA171" i="2"/>
  <c r="Y171" i="2"/>
  <c r="W171" i="2"/>
  <c r="BK171" i="2"/>
  <c r="N171" i="2"/>
  <c r="BF171" i="2" s="1"/>
  <c r="BI170" i="2"/>
  <c r="BH170" i="2"/>
  <c r="BG170" i="2"/>
  <c r="BE170" i="2"/>
  <c r="AA170" i="2"/>
  <c r="Y170" i="2"/>
  <c r="W170" i="2"/>
  <c r="BK170" i="2"/>
  <c r="N170" i="2"/>
  <c r="BF170" i="2"/>
  <c r="BI169" i="2"/>
  <c r="BH169" i="2"/>
  <c r="BG169" i="2"/>
  <c r="BE169" i="2"/>
  <c r="AA169" i="2"/>
  <c r="Y169" i="2"/>
  <c r="W169" i="2"/>
  <c r="BK169" i="2"/>
  <c r="N169" i="2"/>
  <c r="BF169" i="2" s="1"/>
  <c r="BI168" i="2"/>
  <c r="BH168" i="2"/>
  <c r="BG168" i="2"/>
  <c r="BE168" i="2"/>
  <c r="AA168" i="2"/>
  <c r="Y168" i="2"/>
  <c r="W168" i="2"/>
  <c r="BK168" i="2"/>
  <c r="N168" i="2"/>
  <c r="BF168" i="2"/>
  <c r="BI167" i="2"/>
  <c r="BH167" i="2"/>
  <c r="BG167" i="2"/>
  <c r="BE167" i="2"/>
  <c r="AA167" i="2"/>
  <c r="Y167" i="2"/>
  <c r="W167" i="2"/>
  <c r="BK167" i="2"/>
  <c r="N167" i="2"/>
  <c r="BF167" i="2" s="1"/>
  <c r="BI166" i="2"/>
  <c r="BH166" i="2"/>
  <c r="BG166" i="2"/>
  <c r="BE166" i="2"/>
  <c r="AA166" i="2"/>
  <c r="Y166" i="2"/>
  <c r="W166" i="2"/>
  <c r="BK166" i="2"/>
  <c r="N166" i="2"/>
  <c r="BF166" i="2"/>
  <c r="BI165" i="2"/>
  <c r="BH165" i="2"/>
  <c r="BG165" i="2"/>
  <c r="BE165" i="2"/>
  <c r="AA165" i="2"/>
  <c r="Y165" i="2"/>
  <c r="W165" i="2"/>
  <c r="BK165" i="2"/>
  <c r="N165" i="2"/>
  <c r="BF165" i="2" s="1"/>
  <c r="BI164" i="2"/>
  <c r="BH164" i="2"/>
  <c r="BG164" i="2"/>
  <c r="BE164" i="2"/>
  <c r="AA164" i="2"/>
  <c r="Y164" i="2"/>
  <c r="W164" i="2"/>
  <c r="BK164" i="2"/>
  <c r="N164" i="2"/>
  <c r="BF164" i="2"/>
  <c r="BI163" i="2"/>
  <c r="BH163" i="2"/>
  <c r="BG163" i="2"/>
  <c r="BE163" i="2"/>
  <c r="AA163" i="2"/>
  <c r="Y163" i="2"/>
  <c r="W163" i="2"/>
  <c r="BK163" i="2"/>
  <c r="N163" i="2"/>
  <c r="BF163" i="2" s="1"/>
  <c r="BI162" i="2"/>
  <c r="BH162" i="2"/>
  <c r="BG162" i="2"/>
  <c r="BE162" i="2"/>
  <c r="AA162" i="2"/>
  <c r="Y162" i="2"/>
  <c r="W162" i="2"/>
  <c r="BK162" i="2"/>
  <c r="N162" i="2"/>
  <c r="BF162" i="2"/>
  <c r="BI161" i="2"/>
  <c r="BH161" i="2"/>
  <c r="BG161" i="2"/>
  <c r="BE161" i="2"/>
  <c r="AA161" i="2"/>
  <c r="Y161" i="2"/>
  <c r="W161" i="2"/>
  <c r="BK161" i="2"/>
  <c r="N161" i="2"/>
  <c r="BF161" i="2" s="1"/>
  <c r="BI160" i="2"/>
  <c r="BH160" i="2"/>
  <c r="BG160" i="2"/>
  <c r="BE160" i="2"/>
  <c r="AA160" i="2"/>
  <c r="Y160" i="2"/>
  <c r="W160" i="2"/>
  <c r="BK160" i="2"/>
  <c r="N160" i="2"/>
  <c r="BF160" i="2"/>
  <c r="BI159" i="2"/>
  <c r="BH159" i="2"/>
  <c r="BG159" i="2"/>
  <c r="BE159" i="2"/>
  <c r="AA159" i="2"/>
  <c r="Y159" i="2"/>
  <c r="W159" i="2"/>
  <c r="BK159" i="2"/>
  <c r="N159" i="2"/>
  <c r="BF159" i="2" s="1"/>
  <c r="BI158" i="2"/>
  <c r="BH158" i="2"/>
  <c r="BG158" i="2"/>
  <c r="BE158" i="2"/>
  <c r="AA158" i="2"/>
  <c r="Y158" i="2"/>
  <c r="W158" i="2"/>
  <c r="BK158" i="2"/>
  <c r="N158" i="2"/>
  <c r="BF158" i="2"/>
  <c r="BI157" i="2"/>
  <c r="BH157" i="2"/>
  <c r="BG157" i="2"/>
  <c r="BE157" i="2"/>
  <c r="AA157" i="2"/>
  <c r="Y157" i="2"/>
  <c r="W157" i="2"/>
  <c r="BK157" i="2"/>
  <c r="N157" i="2"/>
  <c r="BF157" i="2" s="1"/>
  <c r="BI156" i="2"/>
  <c r="BH156" i="2"/>
  <c r="BG156" i="2"/>
  <c r="BE156" i="2"/>
  <c r="AA156" i="2"/>
  <c r="Y156" i="2"/>
  <c r="W156" i="2"/>
  <c r="BK156" i="2"/>
  <c r="N156" i="2"/>
  <c r="BF156" i="2"/>
  <c r="BI155" i="2"/>
  <c r="BH155" i="2"/>
  <c r="BG155" i="2"/>
  <c r="BE155" i="2"/>
  <c r="AA155" i="2"/>
  <c r="Y155" i="2"/>
  <c r="W155" i="2"/>
  <c r="BK155" i="2"/>
  <c r="N155" i="2"/>
  <c r="BF155" i="2" s="1"/>
  <c r="BI154" i="2"/>
  <c r="BH154" i="2"/>
  <c r="BG154" i="2"/>
  <c r="BE154" i="2"/>
  <c r="AA154" i="2"/>
  <c r="Y154" i="2"/>
  <c r="W154" i="2"/>
  <c r="BK154" i="2"/>
  <c r="N154" i="2"/>
  <c r="BF154" i="2"/>
  <c r="BI153" i="2"/>
  <c r="BH153" i="2"/>
  <c r="BG153" i="2"/>
  <c r="BE153" i="2"/>
  <c r="AA153" i="2"/>
  <c r="AA152" i="2" s="1"/>
  <c r="Y153" i="2"/>
  <c r="Y152" i="2"/>
  <c r="W153" i="2"/>
  <c r="BK153" i="2"/>
  <c r="BK152" i="2"/>
  <c r="N152" i="2"/>
  <c r="N94" i="2" s="1"/>
  <c r="N153" i="2"/>
  <c r="BF153" i="2" s="1"/>
  <c r="BI151" i="2"/>
  <c r="BH151" i="2"/>
  <c r="BG151" i="2"/>
  <c r="BE151" i="2"/>
  <c r="AA151" i="2"/>
  <c r="Y151" i="2"/>
  <c r="W151" i="2"/>
  <c r="BK151" i="2"/>
  <c r="N151" i="2"/>
  <c r="BF151" i="2" s="1"/>
  <c r="BI150" i="2"/>
  <c r="BH150" i="2"/>
  <c r="BG150" i="2"/>
  <c r="BE150" i="2"/>
  <c r="AA150" i="2"/>
  <c r="Y150" i="2"/>
  <c r="W150" i="2"/>
  <c r="W147" i="2" s="1"/>
  <c r="BK150" i="2"/>
  <c r="N150" i="2"/>
  <c r="BF150" i="2"/>
  <c r="BI149" i="2"/>
  <c r="BH149" i="2"/>
  <c r="BG149" i="2"/>
  <c r="BE149" i="2"/>
  <c r="AA149" i="2"/>
  <c r="Y149" i="2"/>
  <c r="W149" i="2"/>
  <c r="BK149" i="2"/>
  <c r="N149" i="2"/>
  <c r="BF149" i="2" s="1"/>
  <c r="BI148" i="2"/>
  <c r="BH148" i="2"/>
  <c r="BG148" i="2"/>
  <c r="BE148" i="2"/>
  <c r="AA148" i="2"/>
  <c r="Y148" i="2"/>
  <c r="Y147" i="2" s="1"/>
  <c r="W148" i="2"/>
  <c r="BK148" i="2"/>
  <c r="BK147" i="2" s="1"/>
  <c r="N147" i="2" s="1"/>
  <c r="N93" i="2" s="1"/>
  <c r="N148" i="2"/>
  <c r="BF148" i="2"/>
  <c r="BI146" i="2"/>
  <c r="BH146" i="2"/>
  <c r="BG146" i="2"/>
  <c r="BE146" i="2"/>
  <c r="AA146" i="2"/>
  <c r="Y146" i="2"/>
  <c r="W146" i="2"/>
  <c r="BK146" i="2"/>
  <c r="N146" i="2"/>
  <c r="BF146" i="2"/>
  <c r="BI145" i="2"/>
  <c r="BH145" i="2"/>
  <c r="BG145" i="2"/>
  <c r="BE145" i="2"/>
  <c r="AA145" i="2"/>
  <c r="Y145" i="2"/>
  <c r="W145" i="2"/>
  <c r="BK145" i="2"/>
  <c r="N145" i="2"/>
  <c r="BF145" i="2" s="1"/>
  <c r="BI144" i="2"/>
  <c r="BH144" i="2"/>
  <c r="BG144" i="2"/>
  <c r="BE144" i="2"/>
  <c r="AA144" i="2"/>
  <c r="Y144" i="2"/>
  <c r="W144" i="2"/>
  <c r="BK144" i="2"/>
  <c r="N144" i="2"/>
  <c r="BF144" i="2"/>
  <c r="BI143" i="2"/>
  <c r="BH143" i="2"/>
  <c r="BG143" i="2"/>
  <c r="BE143" i="2"/>
  <c r="AA143" i="2"/>
  <c r="Y143" i="2"/>
  <c r="Y142" i="2"/>
  <c r="W143" i="2"/>
  <c r="BK143" i="2"/>
  <c r="BK142" i="2"/>
  <c r="N142" i="2"/>
  <c r="N92" i="2" s="1"/>
  <c r="N143" i="2"/>
  <c r="BF143" i="2" s="1"/>
  <c r="BI141" i="2"/>
  <c r="BH141" i="2"/>
  <c r="BG141" i="2"/>
  <c r="BE141" i="2"/>
  <c r="AA141" i="2"/>
  <c r="Y141" i="2"/>
  <c r="W141" i="2"/>
  <c r="BK141" i="2"/>
  <c r="N141" i="2"/>
  <c r="BF141" i="2" s="1"/>
  <c r="BI140" i="2"/>
  <c r="BH140" i="2"/>
  <c r="BG140" i="2"/>
  <c r="BE140" i="2"/>
  <c r="AA140" i="2"/>
  <c r="Y140" i="2"/>
  <c r="W140" i="2"/>
  <c r="BK140" i="2"/>
  <c r="N140" i="2"/>
  <c r="BF140" i="2" s="1"/>
  <c r="BI139" i="2"/>
  <c r="BH139" i="2"/>
  <c r="BG139" i="2"/>
  <c r="BE139" i="2"/>
  <c r="AA139" i="2"/>
  <c r="Y139" i="2"/>
  <c r="W139" i="2"/>
  <c r="BK139" i="2"/>
  <c r="N139" i="2"/>
  <c r="BF139" i="2" s="1"/>
  <c r="BI138" i="2"/>
  <c r="BH138" i="2"/>
  <c r="BG138" i="2"/>
  <c r="BE138" i="2"/>
  <c r="AA138" i="2"/>
  <c r="Y138" i="2"/>
  <c r="W138" i="2"/>
  <c r="BK138" i="2"/>
  <c r="N138" i="2"/>
  <c r="BF138" i="2"/>
  <c r="BI137" i="2"/>
  <c r="BH137" i="2"/>
  <c r="BG137" i="2"/>
  <c r="BE137" i="2"/>
  <c r="AA137" i="2"/>
  <c r="Y137" i="2"/>
  <c r="W137" i="2"/>
  <c r="BK137" i="2"/>
  <c r="N137" i="2"/>
  <c r="BF137" i="2" s="1"/>
  <c r="BI136" i="2"/>
  <c r="BH136" i="2"/>
  <c r="BG136" i="2"/>
  <c r="BE136" i="2"/>
  <c r="AA136" i="2"/>
  <c r="Y136" i="2"/>
  <c r="W136" i="2"/>
  <c r="BK136" i="2"/>
  <c r="N136" i="2"/>
  <c r="BF136" i="2"/>
  <c r="BI135" i="2"/>
  <c r="BH135" i="2"/>
  <c r="BG135" i="2"/>
  <c r="BE135" i="2"/>
  <c r="AA135" i="2"/>
  <c r="Y135" i="2"/>
  <c r="W135" i="2"/>
  <c r="BK135" i="2"/>
  <c r="N135" i="2"/>
  <c r="BF135" i="2" s="1"/>
  <c r="BI134" i="2"/>
  <c r="BH134" i="2"/>
  <c r="BG134" i="2"/>
  <c r="BE134" i="2"/>
  <c r="AA134" i="2"/>
  <c r="Y134" i="2"/>
  <c r="W134" i="2"/>
  <c r="BK134" i="2"/>
  <c r="N134" i="2"/>
  <c r="BF134" i="2"/>
  <c r="BI133" i="2"/>
  <c r="BH133" i="2"/>
  <c r="BG133" i="2"/>
  <c r="BE133" i="2"/>
  <c r="AA133" i="2"/>
  <c r="Y133" i="2"/>
  <c r="W133" i="2"/>
  <c r="BK133" i="2"/>
  <c r="N133" i="2"/>
  <c r="BF133" i="2" s="1"/>
  <c r="BI132" i="2"/>
  <c r="BH132" i="2"/>
  <c r="BG132" i="2"/>
  <c r="BE132" i="2"/>
  <c r="AA132" i="2"/>
  <c r="Y132" i="2"/>
  <c r="W132" i="2"/>
  <c r="BK132" i="2"/>
  <c r="N132" i="2"/>
  <c r="BF132" i="2"/>
  <c r="BI131" i="2"/>
  <c r="BH131" i="2"/>
  <c r="BG131" i="2"/>
  <c r="BE131" i="2"/>
  <c r="AA131" i="2"/>
  <c r="Y131" i="2"/>
  <c r="W131" i="2"/>
  <c r="BK131" i="2"/>
  <c r="N131" i="2"/>
  <c r="BF131" i="2" s="1"/>
  <c r="BI130" i="2"/>
  <c r="BH130" i="2"/>
  <c r="BG130" i="2"/>
  <c r="BE130" i="2"/>
  <c r="AA130" i="2"/>
  <c r="Y130" i="2"/>
  <c r="W130" i="2"/>
  <c r="BK130" i="2"/>
  <c r="N130" i="2"/>
  <c r="BF130" i="2"/>
  <c r="BI129" i="2"/>
  <c r="H37" i="2" s="1"/>
  <c r="BD89" i="1" s="1"/>
  <c r="BH129" i="2"/>
  <c r="BG129" i="2"/>
  <c r="BE129" i="2"/>
  <c r="AA129" i="2"/>
  <c r="Y129" i="2"/>
  <c r="W129" i="2"/>
  <c r="BK129" i="2"/>
  <c r="N129" i="2"/>
  <c r="BF129" i="2" s="1"/>
  <c r="BI128" i="2"/>
  <c r="BH128" i="2"/>
  <c r="BG128" i="2"/>
  <c r="BE128" i="2"/>
  <c r="AA128" i="2"/>
  <c r="Y128" i="2"/>
  <c r="W128" i="2"/>
  <c r="BK128" i="2"/>
  <c r="N128" i="2"/>
  <c r="BF128" i="2"/>
  <c r="BI127" i="2"/>
  <c r="BH127" i="2"/>
  <c r="BG127" i="2"/>
  <c r="BE127" i="2"/>
  <c r="AA127" i="2"/>
  <c r="Y127" i="2"/>
  <c r="Y126" i="2" s="1"/>
  <c r="Y125" i="2" s="1"/>
  <c r="Y124" i="2" s="1"/>
  <c r="W127" i="2"/>
  <c r="BK127" i="2"/>
  <c r="BK126" i="2" s="1"/>
  <c r="N126" i="2" s="1"/>
  <c r="N91" i="2" s="1"/>
  <c r="BK125" i="2"/>
  <c r="N127" i="2"/>
  <c r="BF127" i="2" s="1"/>
  <c r="M120" i="2"/>
  <c r="F120" i="2"/>
  <c r="F118" i="2"/>
  <c r="F116" i="2"/>
  <c r="BI104" i="2"/>
  <c r="BH104" i="2"/>
  <c r="BG104" i="2"/>
  <c r="BE104" i="2"/>
  <c r="BI103" i="2"/>
  <c r="BH103" i="2"/>
  <c r="BG103" i="2"/>
  <c r="BE103" i="2"/>
  <c r="BI102" i="2"/>
  <c r="BH102" i="2"/>
  <c r="BG102" i="2"/>
  <c r="BE102" i="2"/>
  <c r="BI101" i="2"/>
  <c r="BH101" i="2"/>
  <c r="BG101" i="2"/>
  <c r="BE101" i="2"/>
  <c r="BI100" i="2"/>
  <c r="BH100" i="2"/>
  <c r="BG100" i="2"/>
  <c r="BE100" i="2"/>
  <c r="BI99" i="2"/>
  <c r="BH99" i="2"/>
  <c r="H36" i="2" s="1"/>
  <c r="BC89" i="1" s="1"/>
  <c r="BG99" i="2"/>
  <c r="BE99" i="2"/>
  <c r="M84" i="2"/>
  <c r="F84" i="2"/>
  <c r="F82" i="2"/>
  <c r="F80" i="2"/>
  <c r="O22" i="2"/>
  <c r="E22" i="2"/>
  <c r="O21" i="2"/>
  <c r="O16" i="2"/>
  <c r="E16" i="2"/>
  <c r="F121" i="2"/>
  <c r="F85" i="2"/>
  <c r="O15" i="2"/>
  <c r="O10" i="2"/>
  <c r="M118" i="2"/>
  <c r="M82" i="2"/>
  <c r="F6" i="2"/>
  <c r="CK102" i="1"/>
  <c r="CJ102" i="1"/>
  <c r="CI102" i="1"/>
  <c r="CC102" i="1"/>
  <c r="CH102" i="1"/>
  <c r="CB102" i="1"/>
  <c r="CG102" i="1"/>
  <c r="CA102" i="1"/>
  <c r="CF102" i="1"/>
  <c r="BZ102" i="1"/>
  <c r="CE102" i="1"/>
  <c r="CK101" i="1"/>
  <c r="CJ101" i="1"/>
  <c r="CI101" i="1"/>
  <c r="CC101" i="1"/>
  <c r="CH101" i="1"/>
  <c r="CB101" i="1"/>
  <c r="CG101" i="1"/>
  <c r="CA101" i="1"/>
  <c r="CF101" i="1"/>
  <c r="BZ101" i="1"/>
  <c r="CE101" i="1"/>
  <c r="CK100" i="1"/>
  <c r="CJ100" i="1"/>
  <c r="CI100" i="1"/>
  <c r="CC100" i="1"/>
  <c r="CH100" i="1"/>
  <c r="CB100" i="1"/>
  <c r="CG100" i="1"/>
  <c r="CA100" i="1"/>
  <c r="CF100" i="1"/>
  <c r="BZ100" i="1"/>
  <c r="CE100" i="1"/>
  <c r="CK99" i="1"/>
  <c r="CJ99" i="1"/>
  <c r="CI99" i="1"/>
  <c r="CH99" i="1"/>
  <c r="CG99" i="1"/>
  <c r="CF99" i="1"/>
  <c r="BZ99" i="1"/>
  <c r="CE99" i="1"/>
  <c r="AM83" i="1"/>
  <c r="L83" i="1"/>
  <c r="AM82" i="1"/>
  <c r="L82" i="1"/>
  <c r="AM80" i="1"/>
  <c r="L80" i="1"/>
  <c r="L78" i="1"/>
  <c r="L77" i="1"/>
  <c r="N127" i="3" l="1"/>
  <c r="N90" i="3" s="1"/>
  <c r="N127" i="4"/>
  <c r="N91" i="4" s="1"/>
  <c r="BK126" i="4"/>
  <c r="Y125" i="7"/>
  <c r="BK152" i="7"/>
  <c r="N152" i="7" s="1"/>
  <c r="N94" i="7" s="1"/>
  <c r="N153" i="7"/>
  <c r="N95" i="7" s="1"/>
  <c r="N126" i="8"/>
  <c r="N91" i="8" s="1"/>
  <c r="BK125" i="8"/>
  <c r="N144" i="8"/>
  <c r="N95" i="8" s="1"/>
  <c r="BK143" i="8"/>
  <c r="N143" i="8" s="1"/>
  <c r="N94" i="8" s="1"/>
  <c r="N125" i="2"/>
  <c r="N90" i="2" s="1"/>
  <c r="M33" i="2"/>
  <c r="AV89" i="1" s="1"/>
  <c r="H33" i="2"/>
  <c r="AZ89" i="1" s="1"/>
  <c r="AA142" i="2"/>
  <c r="W152" i="2"/>
  <c r="Y127" i="3"/>
  <c r="Y126" i="3" s="1"/>
  <c r="Y127" i="5"/>
  <c r="AA143" i="5"/>
  <c r="H35" i="6"/>
  <c r="BB93" i="1" s="1"/>
  <c r="F114" i="2"/>
  <c r="F78" i="2"/>
  <c r="AA126" i="2"/>
  <c r="AA125" i="2" s="1"/>
  <c r="AA124" i="2" s="1"/>
  <c r="H35" i="2"/>
  <c r="BB89" i="1" s="1"/>
  <c r="BB88" i="1" s="1"/>
  <c r="AA147" i="2"/>
  <c r="W142" i="2"/>
  <c r="N187" i="2"/>
  <c r="BF187" i="2" s="1"/>
  <c r="BK184" i="2"/>
  <c r="N184" i="2" s="1"/>
  <c r="N96" i="2" s="1"/>
  <c r="H35" i="3"/>
  <c r="BB90" i="1" s="1"/>
  <c r="M33" i="4"/>
  <c r="AV91" i="1" s="1"/>
  <c r="H33" i="4"/>
  <c r="AZ91" i="1" s="1"/>
  <c r="H33" i="5"/>
  <c r="AZ92" i="1" s="1"/>
  <c r="M33" i="5"/>
  <c r="AV92" i="1" s="1"/>
  <c r="AA128" i="5"/>
  <c r="H37" i="5"/>
  <c r="BD92" i="1" s="1"/>
  <c r="BD88" i="1" s="1"/>
  <c r="BD87" i="1" s="1"/>
  <c r="W35" i="1" s="1"/>
  <c r="BK143" i="5"/>
  <c r="N143" i="5" s="1"/>
  <c r="N92" i="5" s="1"/>
  <c r="W159" i="5"/>
  <c r="AA159" i="5"/>
  <c r="M121" i="2"/>
  <c r="M85" i="2"/>
  <c r="W126" i="2"/>
  <c r="M33" i="3"/>
  <c r="AV90" i="1" s="1"/>
  <c r="N135" i="3"/>
  <c r="N95" i="3" s="1"/>
  <c r="BK134" i="3"/>
  <c r="N134" i="3" s="1"/>
  <c r="N94" i="3" s="1"/>
  <c r="AA134" i="3"/>
  <c r="AA126" i="3" s="1"/>
  <c r="Y169" i="5"/>
  <c r="H33" i="6"/>
  <c r="AZ93" i="1" s="1"/>
  <c r="M33" i="6"/>
  <c r="AV93" i="1" s="1"/>
  <c r="H35" i="4"/>
  <c r="BB91" i="1" s="1"/>
  <c r="Y127" i="4"/>
  <c r="Y126" i="4" s="1"/>
  <c r="Y125" i="4" s="1"/>
  <c r="AA132" i="4"/>
  <c r="F123" i="5"/>
  <c r="F85" i="5"/>
  <c r="H35" i="5"/>
  <c r="BB92" i="1" s="1"/>
  <c r="BK128" i="5"/>
  <c r="W143" i="5"/>
  <c r="W127" i="5" s="1"/>
  <c r="W126" i="5" s="1"/>
  <c r="AU92" i="1" s="1"/>
  <c r="H36" i="6"/>
  <c r="BC93" i="1" s="1"/>
  <c r="N126" i="6"/>
  <c r="N91" i="6" s="1"/>
  <c r="BK125" i="6"/>
  <c r="BK138" i="4"/>
  <c r="Y162" i="5"/>
  <c r="Y159" i="5" s="1"/>
  <c r="H37" i="6"/>
  <c r="BD93" i="1" s="1"/>
  <c r="AA126" i="6"/>
  <c r="AA125" i="6" s="1"/>
  <c r="AA124" i="6" s="1"/>
  <c r="W126" i="6"/>
  <c r="W125" i="6" s="1"/>
  <c r="W124" i="6" s="1"/>
  <c r="AU93" i="1" s="1"/>
  <c r="AA132" i="6"/>
  <c r="W132" i="6"/>
  <c r="W126" i="4"/>
  <c r="W125" i="4" s="1"/>
  <c r="AU91" i="1" s="1"/>
  <c r="AA126" i="4"/>
  <c r="AA125" i="4" s="1"/>
  <c r="M120" i="5"/>
  <c r="M82" i="5"/>
  <c r="H36" i="5"/>
  <c r="BC92" i="1" s="1"/>
  <c r="BC88" i="1" s="1"/>
  <c r="BK162" i="5"/>
  <c r="W145" i="6"/>
  <c r="W144" i="6" s="1"/>
  <c r="BK126" i="7"/>
  <c r="N127" i="7"/>
  <c r="N91" i="7" s="1"/>
  <c r="BK123" i="9"/>
  <c r="N124" i="9"/>
  <c r="N91" i="9" s="1"/>
  <c r="W125" i="7"/>
  <c r="AU94" i="1" s="1"/>
  <c r="AA125" i="7"/>
  <c r="AA123" i="9"/>
  <c r="AA122" i="9" s="1"/>
  <c r="Y152" i="7"/>
  <c r="Y124" i="8"/>
  <c r="N163" i="7"/>
  <c r="BF163" i="7" s="1"/>
  <c r="M82" i="9"/>
  <c r="F85" i="9"/>
  <c r="BK140" i="9"/>
  <c r="N140" i="9" s="1"/>
  <c r="N94" i="9" s="1"/>
  <c r="BK151" i="6"/>
  <c r="N151" i="6" s="1"/>
  <c r="N96" i="6" s="1"/>
  <c r="M82" i="8"/>
  <c r="F85" i="8"/>
  <c r="F78" i="9"/>
  <c r="M85" i="9"/>
  <c r="AY88" i="1" l="1"/>
  <c r="BC87" i="1"/>
  <c r="N123" i="9"/>
  <c r="N90" i="9" s="1"/>
  <c r="BK122" i="9"/>
  <c r="N122" i="9" s="1"/>
  <c r="N89" i="9" s="1"/>
  <c r="N138" i="4"/>
  <c r="N96" i="4" s="1"/>
  <c r="BK132" i="4"/>
  <c r="N132" i="4" s="1"/>
  <c r="N93" i="4" s="1"/>
  <c r="N128" i="5"/>
  <c r="N91" i="5" s="1"/>
  <c r="BK127" i="5"/>
  <c r="N162" i="5"/>
  <c r="N96" i="5" s="1"/>
  <c r="BK159" i="5"/>
  <c r="N159" i="5" s="1"/>
  <c r="N94" i="5" s="1"/>
  <c r="BB87" i="1"/>
  <c r="AX88" i="1"/>
  <c r="N125" i="8"/>
  <c r="N90" i="8" s="1"/>
  <c r="BK124" i="8"/>
  <c r="N124" i="8" s="1"/>
  <c r="N89" i="8" s="1"/>
  <c r="N125" i="6"/>
  <c r="N90" i="6" s="1"/>
  <c r="BK124" i="6"/>
  <c r="N124" i="6" s="1"/>
  <c r="N89" i="6" s="1"/>
  <c r="N126" i="7"/>
  <c r="N90" i="7" s="1"/>
  <c r="BK125" i="7"/>
  <c r="N125" i="7" s="1"/>
  <c r="N89" i="7" s="1"/>
  <c r="AA127" i="5"/>
  <c r="AA126" i="5" s="1"/>
  <c r="Y126" i="5"/>
  <c r="AZ88" i="1"/>
  <c r="N126" i="4"/>
  <c r="N90" i="4" s="1"/>
  <c r="BK125" i="4"/>
  <c r="N125" i="4" s="1"/>
  <c r="N89" i="4" s="1"/>
  <c r="BK124" i="2"/>
  <c r="N124" i="2" s="1"/>
  <c r="N89" i="2" s="1"/>
  <c r="BK126" i="3"/>
  <c r="N126" i="3" s="1"/>
  <c r="N89" i="3" s="1"/>
  <c r="W125" i="2"/>
  <c r="W124" i="2" s="1"/>
  <c r="AU89" i="1" s="1"/>
  <c r="AU88" i="1" s="1"/>
  <c r="AU87" i="1" s="1"/>
  <c r="BK126" i="5" l="1"/>
  <c r="N126" i="5" s="1"/>
  <c r="N89" i="5" s="1"/>
  <c r="N127" i="5"/>
  <c r="N90" i="5" s="1"/>
  <c r="AZ87" i="1"/>
  <c r="AV88" i="1"/>
  <c r="N105" i="7"/>
  <c r="BF105" i="7" s="1"/>
  <c r="N103" i="7"/>
  <c r="BF103" i="7" s="1"/>
  <c r="N101" i="7"/>
  <c r="BF101" i="7" s="1"/>
  <c r="N100" i="7"/>
  <c r="N104" i="7"/>
  <c r="BF104" i="7" s="1"/>
  <c r="N102" i="7"/>
  <c r="BF102" i="7" s="1"/>
  <c r="M28" i="7"/>
  <c r="N104" i="8"/>
  <c r="BF104" i="8" s="1"/>
  <c r="N102" i="8"/>
  <c r="BF102" i="8" s="1"/>
  <c r="N100" i="8"/>
  <c r="BF100" i="8" s="1"/>
  <c r="N99" i="8"/>
  <c r="N103" i="8"/>
  <c r="BF103" i="8" s="1"/>
  <c r="N101" i="8"/>
  <c r="BF101" i="8" s="1"/>
  <c r="M28" i="8"/>
  <c r="AY87" i="1"/>
  <c r="W34" i="1"/>
  <c r="N106" i="3"/>
  <c r="BF106" i="3" s="1"/>
  <c r="N104" i="3"/>
  <c r="BF104" i="3" s="1"/>
  <c r="N102" i="3"/>
  <c r="BF102" i="3" s="1"/>
  <c r="N101" i="3"/>
  <c r="M28" i="3"/>
  <c r="N105" i="3"/>
  <c r="BF105" i="3" s="1"/>
  <c r="N103" i="3"/>
  <c r="BF103" i="3" s="1"/>
  <c r="N103" i="6"/>
  <c r="BF103" i="6" s="1"/>
  <c r="N101" i="6"/>
  <c r="BF101" i="6" s="1"/>
  <c r="M28" i="6"/>
  <c r="N104" i="6"/>
  <c r="BF104" i="6" s="1"/>
  <c r="N102" i="6"/>
  <c r="BF102" i="6" s="1"/>
  <c r="N100" i="6"/>
  <c r="BF100" i="6" s="1"/>
  <c r="N99" i="6"/>
  <c r="N102" i="9"/>
  <c r="BF102" i="9" s="1"/>
  <c r="N100" i="9"/>
  <c r="BF100" i="9" s="1"/>
  <c r="N98" i="9"/>
  <c r="BF98" i="9" s="1"/>
  <c r="N97" i="9"/>
  <c r="N101" i="9"/>
  <c r="BF101" i="9" s="1"/>
  <c r="N99" i="9"/>
  <c r="BF99" i="9" s="1"/>
  <c r="M28" i="9"/>
  <c r="N104" i="2"/>
  <c r="BF104" i="2" s="1"/>
  <c r="N102" i="2"/>
  <c r="BF102" i="2" s="1"/>
  <c r="N100" i="2"/>
  <c r="BF100" i="2" s="1"/>
  <c r="N99" i="2"/>
  <c r="N103" i="2"/>
  <c r="BF103" i="2" s="1"/>
  <c r="N101" i="2"/>
  <c r="BF101" i="2" s="1"/>
  <c r="M28" i="2"/>
  <c r="AX87" i="1"/>
  <c r="W33" i="1"/>
  <c r="N105" i="4"/>
  <c r="BF105" i="4" s="1"/>
  <c r="N103" i="4"/>
  <c r="BF103" i="4" s="1"/>
  <c r="N101" i="4"/>
  <c r="BF101" i="4" s="1"/>
  <c r="N104" i="4"/>
  <c r="BF104" i="4" s="1"/>
  <c r="M28" i="4"/>
  <c r="N102" i="4"/>
  <c r="BF102" i="4" s="1"/>
  <c r="N100" i="4"/>
  <c r="N98" i="8" l="1"/>
  <c r="BF99" i="8"/>
  <c r="BF100" i="7"/>
  <c r="N99" i="7"/>
  <c r="AV87" i="1"/>
  <c r="BF100" i="4"/>
  <c r="N99" i="4"/>
  <c r="N98" i="2"/>
  <c r="BF99" i="2"/>
  <c r="BF97" i="9"/>
  <c r="N96" i="9"/>
  <c r="BF99" i="6"/>
  <c r="N98" i="6"/>
  <c r="BF101" i="3"/>
  <c r="N100" i="3"/>
  <c r="N105" i="5"/>
  <c r="BF105" i="5" s="1"/>
  <c r="N103" i="5"/>
  <c r="BF103" i="5" s="1"/>
  <c r="M28" i="5"/>
  <c r="N106" i="5"/>
  <c r="BF106" i="5" s="1"/>
  <c r="N102" i="5"/>
  <c r="BF102" i="5" s="1"/>
  <c r="N104" i="5"/>
  <c r="BF104" i="5" s="1"/>
  <c r="N101" i="5"/>
  <c r="N100" i="5" l="1"/>
  <c r="BF101" i="5"/>
  <c r="M29" i="3"/>
  <c r="L108" i="3"/>
  <c r="H34" i="6"/>
  <c r="BA93" i="1" s="1"/>
  <c r="M34" i="6"/>
  <c r="AW93" i="1" s="1"/>
  <c r="AT93" i="1" s="1"/>
  <c r="M34" i="2"/>
  <c r="AW89" i="1" s="1"/>
  <c r="AT89" i="1" s="1"/>
  <c r="H34" i="2"/>
  <c r="BA89" i="1" s="1"/>
  <c r="M29" i="4"/>
  <c r="L107" i="4"/>
  <c r="M29" i="8"/>
  <c r="L106" i="8"/>
  <c r="M29" i="6"/>
  <c r="L106" i="6"/>
  <c r="M34" i="3"/>
  <c r="AW90" i="1" s="1"/>
  <c r="AT90" i="1" s="1"/>
  <c r="H34" i="3"/>
  <c r="BA90" i="1" s="1"/>
  <c r="M29" i="9"/>
  <c r="L104" i="9"/>
  <c r="M29" i="2"/>
  <c r="L106" i="2"/>
  <c r="H34" i="4"/>
  <c r="BA91" i="1" s="1"/>
  <c r="M34" i="4"/>
  <c r="AW91" i="1" s="1"/>
  <c r="AT91" i="1" s="1"/>
  <c r="M29" i="7"/>
  <c r="L107" i="7"/>
  <c r="M34" i="8"/>
  <c r="AW95" i="1" s="1"/>
  <c r="AT95" i="1" s="1"/>
  <c r="H34" i="8"/>
  <c r="BA95" i="1" s="1"/>
  <c r="M34" i="9"/>
  <c r="AW96" i="1" s="1"/>
  <c r="AT96" i="1" s="1"/>
  <c r="H34" i="9"/>
  <c r="BA96" i="1" s="1"/>
  <c r="M34" i="7"/>
  <c r="AW94" i="1" s="1"/>
  <c r="AT94" i="1" s="1"/>
  <c r="H34" i="7"/>
  <c r="BA94" i="1" s="1"/>
  <c r="AS96" i="1" l="1"/>
  <c r="M31" i="9"/>
  <c r="AS95" i="1"/>
  <c r="M31" i="8"/>
  <c r="AS90" i="1"/>
  <c r="M31" i="3"/>
  <c r="H34" i="5"/>
  <c r="BA92" i="1" s="1"/>
  <c r="BA88" i="1" s="1"/>
  <c r="M34" i="5"/>
  <c r="AW92" i="1" s="1"/>
  <c r="AT92" i="1" s="1"/>
  <c r="AS94" i="1"/>
  <c r="M31" i="7"/>
  <c r="AS89" i="1"/>
  <c r="M31" i="2"/>
  <c r="AS93" i="1"/>
  <c r="M31" i="6"/>
  <c r="AS91" i="1"/>
  <c r="M31" i="4"/>
  <c r="M29" i="5"/>
  <c r="L108" i="5"/>
  <c r="AW88" i="1" l="1"/>
  <c r="AT88" i="1" s="1"/>
  <c r="BA87" i="1"/>
  <c r="AG93" i="1"/>
  <c r="AN93" i="1" s="1"/>
  <c r="L39" i="6"/>
  <c r="AG90" i="1"/>
  <c r="AN90" i="1" s="1"/>
  <c r="L39" i="3"/>
  <c r="AG96" i="1"/>
  <c r="AN96" i="1" s="1"/>
  <c r="L39" i="9"/>
  <c r="AG94" i="1"/>
  <c r="AN94" i="1" s="1"/>
  <c r="L39" i="7"/>
  <c r="AS92" i="1"/>
  <c r="AS88" i="1" s="1"/>
  <c r="AS87" i="1" s="1"/>
  <c r="M31" i="5"/>
  <c r="AG91" i="1"/>
  <c r="AN91" i="1" s="1"/>
  <c r="L39" i="4"/>
  <c r="AG89" i="1"/>
  <c r="L39" i="2"/>
  <c r="AG95" i="1"/>
  <c r="AN95" i="1" s="1"/>
  <c r="L39" i="8"/>
  <c r="AW87" i="1" l="1"/>
  <c r="W32" i="1"/>
  <c r="AN89" i="1"/>
  <c r="AG88" i="1"/>
  <c r="L39" i="5"/>
  <c r="AG92" i="1"/>
  <c r="AN92" i="1" s="1"/>
  <c r="AG87" i="1" l="1"/>
  <c r="AN88" i="1"/>
  <c r="AK32" i="1"/>
  <c r="AT87" i="1"/>
  <c r="AG101" i="1" l="1"/>
  <c r="AK26" i="1"/>
  <c r="AG99" i="1"/>
  <c r="AG102" i="1"/>
  <c r="AN87" i="1"/>
  <c r="AG100" i="1"/>
  <c r="AV99" i="1" l="1"/>
  <c r="BY99" i="1" s="1"/>
  <c r="CD99" i="1"/>
  <c r="AG98" i="1"/>
  <c r="AN99" i="1"/>
  <c r="CD102" i="1"/>
  <c r="AV102" i="1"/>
  <c r="BY102" i="1" s="1"/>
  <c r="CD100" i="1"/>
  <c r="AV100" i="1"/>
  <c r="BY100" i="1" s="1"/>
  <c r="AV101" i="1"/>
  <c r="BY101" i="1" s="1"/>
  <c r="CD101" i="1"/>
  <c r="AN102" i="1" l="1"/>
  <c r="AK27" i="1"/>
  <c r="AK29" i="1" s="1"/>
  <c r="AK37" i="1" s="1"/>
  <c r="AG104" i="1"/>
  <c r="W31" i="1"/>
  <c r="AN101" i="1"/>
  <c r="AN100" i="1"/>
  <c r="AN98" i="1" s="1"/>
  <c r="AN104" i="1" s="1"/>
  <c r="AK31" i="1"/>
</calcChain>
</file>

<file path=xl/sharedStrings.xml><?xml version="1.0" encoding="utf-8"?>
<sst xmlns="http://schemas.openxmlformats.org/spreadsheetml/2006/main" count="5084" uniqueCount="612">
  <si>
    <t>2012</t>
  </si>
  <si>
    <t>Hárok obsahuje:</t>
  </si>
  <si>
    <t>1) Súhrnný list stavby</t>
  </si>
  <si>
    <t>2) Rekapitulácia objektov</t>
  </si>
  <si>
    <t>2.0</t>
  </si>
  <si>
    <t>ZAMOK</t>
  </si>
  <si>
    <t>False</t>
  </si>
  <si>
    <t>optimalizované pre tlač zostáv vo formáte A4 - na výšku</t>
  </si>
  <si>
    <t>&gt;&gt;  skryté stĺpce  &lt;&lt;</t>
  </si>
  <si>
    <t>0,01</t>
  </si>
  <si>
    <t>20</t>
  </si>
  <si>
    <t>SÚHRNNÝ LIST STAVBY</t>
  </si>
  <si>
    <t>v ---  nižšie sa nachádzajú doplnkové a pomocné údaje k zostavám  --- v</t>
  </si>
  <si>
    <t>Návod na vyplnenie</t>
  </si>
  <si>
    <t>Kód:</t>
  </si>
  <si>
    <t>SUD01</t>
  </si>
  <si>
    <t>Meniť je možné iba bunky so žltým podfarbením!_x000D_
_x000D_
1) na prvom liste Rekapitulácie stavby vyplňte v zostave_x000D_
_x000D_
    a) Súhrnný list_x000D_
       - údaje o Zhotoviteľovi_x000D_
         (prenesú sa do ostatných zostáv aj v iných listoch)_x000D_
_x000D_
    b) Rekapitulácia objektov_x000D_
       - potrebné Ostatné náklady_x000D_
_x000D_
2) na vybraných listoch vyplňte v zostave_x000D_
_x000D_
    a) Krycí list_x000D_
       - údaje o Zhotoviteľovi, pokiaľ sa líšia od údajov o Zhotoviteľovi na Súhrnnom liste_x000D_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</si>
  <si>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</si>
  <si>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Oprava porúch administratívnej budovy - Okresný súd Bratislava V.</t>
  </si>
  <si>
    <t>JKSO:</t>
  </si>
  <si>
    <t/>
  </si>
  <si>
    <t>KS:</t>
  </si>
  <si>
    <t>Miesto:</t>
  </si>
  <si>
    <t>Bratislava  V</t>
  </si>
  <si>
    <t>Dátum:</t>
  </si>
  <si>
    <t>10. 5. 2018</t>
  </si>
  <si>
    <t>Objednávateľ:</t>
  </si>
  <si>
    <t>IČO:</t>
  </si>
  <si>
    <t>Okresný súd, Bratislava V, Prokofievova 6-12</t>
  </si>
  <si>
    <t>IČO DPH:</t>
  </si>
  <si>
    <t>Zhotoviteľ:</t>
  </si>
  <si>
    <t>Vyplň údaj</t>
  </si>
  <si>
    <t>Projektant:</t>
  </si>
  <si>
    <t>Ing. Stanislav Šutliak, PhD -  EPISS</t>
  </si>
  <si>
    <t>True</t>
  </si>
  <si>
    <t>Spracovateľ:</t>
  </si>
  <si>
    <t xml:space="preserve"> </t>
  </si>
  <si>
    <t>Poznámka:</t>
  </si>
  <si>
    <t>Náklady z rozpočtov</t>
  </si>
  <si>
    <t>Ostatné náklady zo súhrnného listu</t>
  </si>
  <si>
    <t>Cena bez DPH</t>
  </si>
  <si>
    <t>DPH</t>
  </si>
  <si>
    <t>základná</t>
  </si>
  <si>
    <t>z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</si>
  <si>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</si>
  <si>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</si>
  <si>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</si>
  <si>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</si>
  <si>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</si>
  <si>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</si>
  <si>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</si>
  <si>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</si>
  <si>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</si>
  <si>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</si>
  <si>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</si>
  <si>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</si>
  <si>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</si>
  <si>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</si>
  <si>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</si>
  <si>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</si>
  <si>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Objekt</t>
  </si>
  <si>
    <t>Cena bez DPH [EUR]</t>
  </si>
  <si>
    <t>Cena s DPH [EUR]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</si>
  <si>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</si>
  <si>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</si>
  <si>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</si>
  <si>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</si>
  <si>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</si>
  <si>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</si>
  <si>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</si>
  <si>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</si>
  <si>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</si>
  <si>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</si>
  <si>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</si>
  <si>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</si>
  <si>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</si>
  <si>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</si>
  <si>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</si>
  <si>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###NOIMPORT###</t>
  </si>
  <si>
    <t>IMPORT</t>
  </si>
  <si>
    <t>{0fe993a6-c154-49c9-bbef-3a4aafa35cd8}</t>
  </si>
  <si>
    <t>{00000000-0000-0000-0000-000000000000}</t>
  </si>
  <si>
    <t>OP01</t>
  </si>
  <si>
    <t>Oprava porúch administratívnej budovy</t>
  </si>
  <si>
    <t>1</t>
  </si>
  <si>
    <t>{6aaef799-5e3c-4de8-9405-0a249a630551}</t>
  </si>
  <si>
    <t>/</t>
  </si>
  <si>
    <t>OC1</t>
  </si>
  <si>
    <t>Obnova časť 1, strecha, svetlík + odkvapový systém , blok A a C</t>
  </si>
  <si>
    <t>2</t>
  </si>
  <si>
    <t>{b74bd74d-2c80-499a-afd1-564b5947e8f0}</t>
  </si>
  <si>
    <t>OC2</t>
  </si>
  <si>
    <t>Obnova časť 2, strecha blok B</t>
  </si>
  <si>
    <t>{99f4b742-5548-498a-a803-bc0d39159f71}</t>
  </si>
  <si>
    <t>OC3</t>
  </si>
  <si>
    <t>Obnova časť 3, podhľad vstupu blok A a C</t>
  </si>
  <si>
    <t>{7de5f37a-0bd1-4fa6-960e-c989e58ff60e}</t>
  </si>
  <si>
    <t>OC4</t>
  </si>
  <si>
    <t>Obnova časť 4, obnova  čelnej fasády JV</t>
  </si>
  <si>
    <t>{89fd45c5-b086-460d-950a-9bf6a64efc56}</t>
  </si>
  <si>
    <t>OC5</t>
  </si>
  <si>
    <t>Obnova časť 5, obnova bočnej fasády JZ</t>
  </si>
  <si>
    <t>{09bc2e16-bca4-44fc-acb3-d5d0d18624fa}</t>
  </si>
  <si>
    <t>OC6</t>
  </si>
  <si>
    <t>Obnova časť 6, obnova zadnej fasády SZ</t>
  </si>
  <si>
    <t>{12df1d72-23ce-491c-8a51-dbfcc0374f68}</t>
  </si>
  <si>
    <t>OC7</t>
  </si>
  <si>
    <t>Obnova časť 7, obnova bočnej fasády SV</t>
  </si>
  <si>
    <t>{5d50ee52-d7b3-4dd0-9847-ee01dba74bfb}</t>
  </si>
  <si>
    <t>OC8</t>
  </si>
  <si>
    <t>Obnova časť 8, obnova  fasády bloku B</t>
  </si>
  <si>
    <t>{a769980e-6f85-462c-9c27-73b185c0c22f}</t>
  </si>
  <si>
    <t>2) Ostatné náklady zo súhrnného listu</t>
  </si>
  <si>
    <t>Percent. zadanie_x000D_
[% nákladov rozpočtu]</t>
  </si>
  <si>
    <t>Zaradenie nákladov</t>
  </si>
  <si>
    <t>Ostatné náklady</t>
  </si>
  <si>
    <t>stavebná časť</t>
  </si>
  <si>
    <t>OSTATNENAKLADY</t>
  </si>
  <si>
    <t>Vyplň vlastné</t>
  </si>
  <si>
    <t>OSTATNENAKLADYVLASTNE</t>
  </si>
  <si>
    <t>Celkové náklady za stavbu 1) + 2)</t>
  </si>
  <si>
    <t>1) Krycí list rozpočtu</t>
  </si>
  <si>
    <t>2) Rekapitulácia rozpočtu</t>
  </si>
  <si>
    <t>3) Rozpočet</t>
  </si>
  <si>
    <t>Späť na hárok:</t>
  </si>
  <si>
    <t>Rekapitulácia stavby</t>
  </si>
  <si>
    <t>KRYCÍ LIST ROZPOČTU</t>
  </si>
  <si>
    <t>Objekt:</t>
  </si>
  <si>
    <t>OP01 - Oprava porúch administratívnej budovy</t>
  </si>
  <si>
    <t>Časť:</t>
  </si>
  <si>
    <t>OC1 - Obnova časť 1, strecha, svetlík + odkvapový systém , blok A a C</t>
  </si>
  <si>
    <t>Náklady z rozpočtu</t>
  </si>
  <si>
    <t>REKAPITULÁCIA ROZPOČTU</t>
  </si>
  <si>
    <t>Kód - Popis</t>
  </si>
  <si>
    <t>Cena celkom [EUR]</t>
  </si>
  <si>
    <t>1) Náklady z rozpočtu</t>
  </si>
  <si>
    <t>-1</t>
  </si>
  <si>
    <t>PSV - Práce a dodávky PSV</t>
  </si>
  <si>
    <t xml:space="preserve">    712 - Izolácie striech</t>
  </si>
  <si>
    <t xml:space="preserve">    713 - Izolácie tepelné</t>
  </si>
  <si>
    <t xml:space="preserve">    762 - Konštrukcie tesárske</t>
  </si>
  <si>
    <t xml:space="preserve">    764 - Konštrukcie klampiarske</t>
  </si>
  <si>
    <t xml:space="preserve">    767 - Konštrukcie doplnkové kovové</t>
  </si>
  <si>
    <t>VP -   Práce naviac</t>
  </si>
  <si>
    <t>2) Ostatné náklady</t>
  </si>
  <si>
    <t>GZS</t>
  </si>
  <si>
    <t>VRN</t>
  </si>
  <si>
    <t>Projektové práce</t>
  </si>
  <si>
    <t>Sťažené podmienky</t>
  </si>
  <si>
    <t>Vplyv prostredia</t>
  </si>
  <si>
    <t>Iné VRN</t>
  </si>
  <si>
    <t>Kompletačná činnosť</t>
  </si>
  <si>
    <t>KOMPLETACNA</t>
  </si>
  <si>
    <t>ROZPOČET</t>
  </si>
  <si>
    <t>PČ</t>
  </si>
  <si>
    <t>Typ</t>
  </si>
  <si>
    <t>Popis</t>
  </si>
  <si>
    <t>MJ</t>
  </si>
  <si>
    <t>Množstvo</t>
  </si>
  <si>
    <t>J.cena [EUR]</t>
  </si>
  <si>
    <t>Poznámka</t>
  </si>
  <si>
    <t>J. Nh [h]</t>
  </si>
  <si>
    <t>Nh celkom [h]</t>
  </si>
  <si>
    <t>J. hmotnosť_x000D_
[t]</t>
  </si>
  <si>
    <t>Hmotnosť_x000D_
celkom [t]</t>
  </si>
  <si>
    <t>J. suť [t]</t>
  </si>
  <si>
    <t>Suť Celkom [t]</t>
  </si>
  <si>
    <t>ROZPOCET</t>
  </si>
  <si>
    <t>K</t>
  </si>
  <si>
    <t>712290020</t>
  </si>
  <si>
    <t>Zhotovenie parozábrany pre strechy šikmé do 30°</t>
  </si>
  <si>
    <t>m2</t>
  </si>
  <si>
    <t>16</t>
  </si>
  <si>
    <t>731713026</t>
  </si>
  <si>
    <t>M</t>
  </si>
  <si>
    <t>2832990192</t>
  </si>
  <si>
    <t>Parozábrana PE 0,15mm</t>
  </si>
  <si>
    <t>32</t>
  </si>
  <si>
    <t>2139035522</t>
  </si>
  <si>
    <t>3</t>
  </si>
  <si>
    <t>712470070</t>
  </si>
  <si>
    <t>Zhotovenie povlakovej krytiny striech šikmých do 30°  PVC-P fóliou prikotvením so zvarením spoju</t>
  </si>
  <si>
    <t>750875304</t>
  </si>
  <si>
    <t>4</t>
  </si>
  <si>
    <t>2832990650</t>
  </si>
  <si>
    <t xml:space="preserve">Kotviaca technika </t>
  </si>
  <si>
    <t>ks</t>
  </si>
  <si>
    <t>1953228037</t>
  </si>
  <si>
    <t>5</t>
  </si>
  <si>
    <t>28330001501</t>
  </si>
  <si>
    <t xml:space="preserve">PVC hydroizolačná fólia hr.1,50 mm, </t>
  </si>
  <si>
    <t>-775897197</t>
  </si>
  <si>
    <t>6</t>
  </si>
  <si>
    <t>712491175</t>
  </si>
  <si>
    <t>Pripevnenie povlakovej krytiny na šikmej streche do 30° kotviacimi pásikmi, uholníkmi</t>
  </si>
  <si>
    <t>m</t>
  </si>
  <si>
    <t>541258191</t>
  </si>
  <si>
    <t>7</t>
  </si>
  <si>
    <t>2455162162</t>
  </si>
  <si>
    <t xml:space="preserve">Kotviace profily </t>
  </si>
  <si>
    <t>1166439571</t>
  </si>
  <si>
    <t>8</t>
  </si>
  <si>
    <t>712873240</t>
  </si>
  <si>
    <t xml:space="preserve">Zhotovenie povlakovej krytiny vytiahnutím izol. povlaku  PVC-P na konštrukcie prevyšujúce úroveň strechy nad 50 cm prikotvením so zváraným spojom </t>
  </si>
  <si>
    <t>-1878145833</t>
  </si>
  <si>
    <t>9</t>
  </si>
  <si>
    <t>1495986948</t>
  </si>
  <si>
    <t>10</t>
  </si>
  <si>
    <t>2833000150</t>
  </si>
  <si>
    <t xml:space="preserve">Hydroizolačná fólia hr.1,50 mm, </t>
  </si>
  <si>
    <t>-1316479928</t>
  </si>
  <si>
    <t>11</t>
  </si>
  <si>
    <t>712973210</t>
  </si>
  <si>
    <t>Detaily k PVC-P fóliam preplátanie spojov</t>
  </si>
  <si>
    <t>-414720934</t>
  </si>
  <si>
    <t>12</t>
  </si>
  <si>
    <t>2833000100</t>
  </si>
  <si>
    <t>Hydroizolačná fólia hr.2,0 mm,</t>
  </si>
  <si>
    <t>-137104770</t>
  </si>
  <si>
    <t>13</t>
  </si>
  <si>
    <t>712973245</t>
  </si>
  <si>
    <t>Zhotovenie flekov v rohoch na povlakovej krytine z PVC-P fólie</t>
  </si>
  <si>
    <t>-1699695339</t>
  </si>
  <si>
    <t>14</t>
  </si>
  <si>
    <t>2833000100.1</t>
  </si>
  <si>
    <t>Hydroizolačná fólia hr.2,0 mm, š.1,2m šedá</t>
  </si>
  <si>
    <t>-1586757399</t>
  </si>
  <si>
    <t>15</t>
  </si>
  <si>
    <t>998712103</t>
  </si>
  <si>
    <t>Presun hmôt pre izoláciu povlakovej krytiny v objektoch výšky nad 12 do 24 m</t>
  </si>
  <si>
    <t>t</t>
  </si>
  <si>
    <t>-1266231072</t>
  </si>
  <si>
    <t>7131421551</t>
  </si>
  <si>
    <t>Montáž TI striech polystyrénom, rozloženej v jednej vrstve, prikotvením</t>
  </si>
  <si>
    <t>1859747454</t>
  </si>
  <si>
    <t>17</t>
  </si>
  <si>
    <t>2837653440</t>
  </si>
  <si>
    <t>EPS150 penový polystyrén hrúbka 60 mm</t>
  </si>
  <si>
    <t>-1989176407</t>
  </si>
  <si>
    <t>18</t>
  </si>
  <si>
    <t>713191126</t>
  </si>
  <si>
    <t>Izolácie tepelné, doplnky, podláh, stropov zvrchu,striech prekrytím pásom do výšky 100mm - separačná vrstva PES 300g/m2</t>
  </si>
  <si>
    <t>-2058829442</t>
  </si>
  <si>
    <t>19</t>
  </si>
  <si>
    <t>998713203</t>
  </si>
  <si>
    <t>Presun hmôt pre izolácie tepelné v objektoch výšky nad 12 m do 24 m</t>
  </si>
  <si>
    <t>%</t>
  </si>
  <si>
    <t>-54254085</t>
  </si>
  <si>
    <t>762341002</t>
  </si>
  <si>
    <t>Montáž debnenia jednoduchých striech, na kontralaty drevotrieskovými OSB doskami na pero drážku</t>
  </si>
  <si>
    <t>-251150271</t>
  </si>
  <si>
    <t>21</t>
  </si>
  <si>
    <t>6072628000</t>
  </si>
  <si>
    <t>Doska OSB 3 Superfinish ECO P+D nebrúsené hr. 25 mm, 2500x1250 mm</t>
  </si>
  <si>
    <t>-1862136428</t>
  </si>
  <si>
    <t>22</t>
  </si>
  <si>
    <t>35</t>
  </si>
  <si>
    <t xml:space="preserve">Drevená konštrukcia vetracieho hrebeňa vr. krytiny, vetr. pásu, d+ m - komplet   (dosky, OSB, mriežka) </t>
  </si>
  <si>
    <t>-1837314308</t>
  </si>
  <si>
    <t>23</t>
  </si>
  <si>
    <t>998762103</t>
  </si>
  <si>
    <t>Presun hmôt pre konštrukcie tesárske v objektoch výšky od 12 do 24 m</t>
  </si>
  <si>
    <t>94630897</t>
  </si>
  <si>
    <t>52</t>
  </si>
  <si>
    <t>764171270</t>
  </si>
  <si>
    <t>Montáž snehovej zábrany na jestvujúce konzoly</t>
  </si>
  <si>
    <t>-575866733</t>
  </si>
  <si>
    <t>53</t>
  </si>
  <si>
    <t>SZ1112</t>
  </si>
  <si>
    <t>Snehová zábrana 3m dosková farbená dl.3 m, výška 210 mm</t>
  </si>
  <si>
    <t>-663141991</t>
  </si>
  <si>
    <t>24</t>
  </si>
  <si>
    <t>764351836</t>
  </si>
  <si>
    <t>Demontáž háka so sklonom žľabu do 30°  -0,00009t</t>
  </si>
  <si>
    <t>-1308416125</t>
  </si>
  <si>
    <t>25</t>
  </si>
  <si>
    <t>764352429</t>
  </si>
  <si>
    <t>Žľaby z pozinkovaného farbeného PZf plechu, pododkvapové polkruhové r.š. 400 mm</t>
  </si>
  <si>
    <t>1869551618</t>
  </si>
  <si>
    <t>26</t>
  </si>
  <si>
    <t>764352820</t>
  </si>
  <si>
    <t>Demontáž žľabov pododkvapových polkruhových so sklonom do 30st. rš 400 a 500 mm,  -0,00445t</t>
  </si>
  <si>
    <t>324638644</t>
  </si>
  <si>
    <t>27</t>
  </si>
  <si>
    <t>764359413</t>
  </si>
  <si>
    <t>Kotlík kónický z pozinkovaného farbeného PZf plechu, pre rúry s priemerom od 125 do 150 mm</t>
  </si>
  <si>
    <t>895526965</t>
  </si>
  <si>
    <t>28</t>
  </si>
  <si>
    <t>764359820</t>
  </si>
  <si>
    <t>Demontáž kotlíka oválneho a štvorhranného, so sklonom žľabu do 30st.,  -0,00320t</t>
  </si>
  <si>
    <t>611254929</t>
  </si>
  <si>
    <t>29</t>
  </si>
  <si>
    <t>764453875</t>
  </si>
  <si>
    <t>Demontáž odpadového odskoku, so stranou alebo priem. 120,150 a 200 mm,  -0,00209t</t>
  </si>
  <si>
    <t>1457551962</t>
  </si>
  <si>
    <t>30</t>
  </si>
  <si>
    <t>764454432</t>
  </si>
  <si>
    <t>Montáž kruhovej odbočky z pozinkovaného farbeného PZf plechu, pre zvodové rúry s priemerom 80 - 150 mm</t>
  </si>
  <si>
    <t>-2005475440</t>
  </si>
  <si>
    <t>31</t>
  </si>
  <si>
    <t>5534415610</t>
  </si>
  <si>
    <t>Odkvapové systémy - POZINK farb., zvodová odbočka 150 / 150 mm, č. ZO 150 / 150</t>
  </si>
  <si>
    <t>-1150035638</t>
  </si>
  <si>
    <t>764454433</t>
  </si>
  <si>
    <t>Montáž kruhového zachytávača z pozinkovaného farbeného PZf plechu, pre zvodové rúry s priemerom 80 - 120 mm</t>
  </si>
  <si>
    <t>-1332895940</t>
  </si>
  <si>
    <t>33</t>
  </si>
  <si>
    <t>5534415800</t>
  </si>
  <si>
    <t>Odkvapové systémy - POZINK farb., zachytávač vody so sitkom, D 120 mm, č. ZVS 120</t>
  </si>
  <si>
    <t>-785371346</t>
  </si>
  <si>
    <t>34</t>
  </si>
  <si>
    <t>764454434</t>
  </si>
  <si>
    <t>Montáž kruhových kolien z pozinkovaného farbeného PZf plechu, pre zvodové rúry s priemerom 60 - 150 mm</t>
  </si>
  <si>
    <t>-219103155</t>
  </si>
  <si>
    <t>5534415700</t>
  </si>
  <si>
    <t>Odkvapové systémy - POZINK farb., koleno lisované, D 150 mm, č. K 150 / 72°</t>
  </si>
  <si>
    <t>865638231</t>
  </si>
  <si>
    <t>36</t>
  </si>
  <si>
    <t>764454435</t>
  </si>
  <si>
    <t>Montáž kruhvého odskoku z pozinkovaného farbeného PZf plechu, pre zvodové rúry s priemerom 80 - 120 mm</t>
  </si>
  <si>
    <t>-1166585053</t>
  </si>
  <si>
    <t>37</t>
  </si>
  <si>
    <t>5534415730</t>
  </si>
  <si>
    <t>Odkvapové systémy - POZINK farb., koleno lisované odskokové, D 120 mm, č. KO 120</t>
  </si>
  <si>
    <t>362120406</t>
  </si>
  <si>
    <t>38</t>
  </si>
  <si>
    <t>764454443</t>
  </si>
  <si>
    <t>Montáž objímky bez hrotu z pozinkovaného farbeného PZf plechu, pre kruhové zvodové rúry s priemerom 60 - 150 mm</t>
  </si>
  <si>
    <t>-1014973837</t>
  </si>
  <si>
    <t>39</t>
  </si>
  <si>
    <t>5534415970</t>
  </si>
  <si>
    <t>Odkvapové systémy - POZINK farb., objímka lisovaná, bez hrotu, D 150 mm - trapéz, č. OBST 150</t>
  </si>
  <si>
    <t>-904260342</t>
  </si>
  <si>
    <t>40</t>
  </si>
  <si>
    <t>764454455</t>
  </si>
  <si>
    <t>Zvodové rúry z pozinkovaného farbeného PZf plechu, kruhové priemer 150 mm</t>
  </si>
  <si>
    <t>-1689709880</t>
  </si>
  <si>
    <t>41</t>
  </si>
  <si>
    <t>764454803</t>
  </si>
  <si>
    <t>Demontáž odpadových rúr kruhových, s priemerom 150 mm,  -0,00356t</t>
  </si>
  <si>
    <t>-203471463</t>
  </si>
  <si>
    <t>42</t>
  </si>
  <si>
    <t>764456855</t>
  </si>
  <si>
    <t>Demontáž odpadového kolena výtokového kruhového, s priemerom 120,150 a 200 mm,  -0,00116t</t>
  </si>
  <si>
    <t>1207214467</t>
  </si>
  <si>
    <t>43</t>
  </si>
  <si>
    <t>764456880</t>
  </si>
  <si>
    <t>Demontáž odpadového prechodového kusa,  -0,00155t</t>
  </si>
  <si>
    <t>576674157</t>
  </si>
  <si>
    <t>44</t>
  </si>
  <si>
    <t>7647211101</t>
  </si>
  <si>
    <t>Oplechovanie - ukončovacia lišta  z plechov  poplastovaných rš. 70 mm  K03</t>
  </si>
  <si>
    <t>-1010474599</t>
  </si>
  <si>
    <t>45</t>
  </si>
  <si>
    <t>7647211111</t>
  </si>
  <si>
    <t>Oplechovanie L  z plechov  poplastovaných rš. 100 mm K02</t>
  </si>
  <si>
    <t>243282074</t>
  </si>
  <si>
    <t>46</t>
  </si>
  <si>
    <t>7647211121</t>
  </si>
  <si>
    <t>Oplechovanie odkvapu z plechov  poplastovaných rš. 150 mm K01</t>
  </si>
  <si>
    <t>140788735</t>
  </si>
  <si>
    <t>47</t>
  </si>
  <si>
    <t>764797101</t>
  </si>
  <si>
    <t>Montáž ostatných dielcov škárovanie tmelením</t>
  </si>
  <si>
    <t>-1646779658</t>
  </si>
  <si>
    <t>48</t>
  </si>
  <si>
    <t>2463351001</t>
  </si>
  <si>
    <t xml:space="preserve">Tmel polyuretanový tesniaci </t>
  </si>
  <si>
    <t>kg</t>
  </si>
  <si>
    <t>-1170969711</t>
  </si>
  <si>
    <t>49</t>
  </si>
  <si>
    <t>764797901</t>
  </si>
  <si>
    <t>Odstránenie tmelu na ukončovacích lištách a vyčistenie</t>
  </si>
  <si>
    <t>204112086</t>
  </si>
  <si>
    <t>50</t>
  </si>
  <si>
    <t>998764203</t>
  </si>
  <si>
    <t>Presun hmôt pre konštrukcie klampiarske v objektoch výšky nad 12 do 24 m</t>
  </si>
  <si>
    <t>-1299079652</t>
  </si>
  <si>
    <t>51</t>
  </si>
  <si>
    <t>767311830</t>
  </si>
  <si>
    <t>Demontáž svetlíka polykarbonátového bodového, štvorhranného alebo obdĺžnikového</t>
  </si>
  <si>
    <t>62296878</t>
  </si>
  <si>
    <t>VP - Práce naviac</t>
  </si>
  <si>
    <t>PN</t>
  </si>
  <si>
    <t>OC2 - Obnova časť 2, strecha blok B</t>
  </si>
  <si>
    <t>HSV - Práce a dodávky HSV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</si>
  <si>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</si>
  <si>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</si>
  <si>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</si>
  <si>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 xml:space="preserve">    769 - Montáž vzduchotechnických zariadení</t>
  </si>
  <si>
    <t>631571010</t>
  </si>
  <si>
    <t>Násyp z kameniva ťaženého na plochých strechách vodorovný alebo v spáde, s utlačením  urovnaním povrchu</t>
  </si>
  <si>
    <t>m3</t>
  </si>
  <si>
    <t>415634845</t>
  </si>
  <si>
    <t>965082920</t>
  </si>
  <si>
    <t>Odstránenie násypu pod podlahami alebo na strechách, hr.do 100 mm,  -1,40000t</t>
  </si>
  <si>
    <t>-941876760</t>
  </si>
  <si>
    <t>999281111</t>
  </si>
  <si>
    <t>Presun hmôt pre opravy a údržbu objektov vrátane vonkajších plášťov výšky do 25 m</t>
  </si>
  <si>
    <t>1579506443</t>
  </si>
  <si>
    <t>712300835</t>
  </si>
  <si>
    <t>Odstránenie povlakovej krytiny na strechách plochých 10° jednovrstvovej,  -0,00600t- geotextílie</t>
  </si>
  <si>
    <t>1163865626</t>
  </si>
  <si>
    <t>712300837</t>
  </si>
  <si>
    <t>Odstránenie povlakovej krytiny na strechách plochých 10° jednovrstvovej,  -0,00600t - rezaním</t>
  </si>
  <si>
    <t>556720691</t>
  </si>
  <si>
    <t>712300941</t>
  </si>
  <si>
    <t>Oprava povlakovej krytiny striech plochžch do 10°-príplatok k cene za opravovaný kus do 2 m2,  fóliami termoplastickými</t>
  </si>
  <si>
    <t>1110588960</t>
  </si>
  <si>
    <t>712370070</t>
  </si>
  <si>
    <t>Zhotovenie povlakovej krytiny striech plochých do 10° PVC-P fóliou upevnenou prikotvením so zvarením spoju</t>
  </si>
  <si>
    <t>1728853137</t>
  </si>
  <si>
    <t>Kotviaca technika - vrut</t>
  </si>
  <si>
    <t>1518209885</t>
  </si>
  <si>
    <t>Hydroizolačná fólia hr.1,50 mm, š.1,3m šedá</t>
  </si>
  <si>
    <t>1888760484</t>
  </si>
  <si>
    <t>712391175</t>
  </si>
  <si>
    <t>Pripevnenie povlakovej krytiny na plochých strechách do 10° kotviacimi pásikmi, uholníkmi</t>
  </si>
  <si>
    <t>-1494612900</t>
  </si>
  <si>
    <t>-108358693</t>
  </si>
  <si>
    <t xml:space="preserve">Zhotovenie povlakovej krytiny vytiahnutím izol. povlaku  PVC-P na konštrukcie prevyšujúce úroveň strechy prikotvením so zváraným spojom </t>
  </si>
  <si>
    <t>-1427222259</t>
  </si>
  <si>
    <t>2832990650.1</t>
  </si>
  <si>
    <t xml:space="preserve">Kotviaca technika - vrut </t>
  </si>
  <si>
    <t>2127081295</t>
  </si>
  <si>
    <t>2837751510</t>
  </si>
  <si>
    <t xml:space="preserve">Fólia na kotvenie </t>
  </si>
  <si>
    <t>398978076</t>
  </si>
  <si>
    <t>1871357726</t>
  </si>
  <si>
    <t>1452349701</t>
  </si>
  <si>
    <t>712990040</t>
  </si>
  <si>
    <t xml:space="preserve">Položenie geotextílie vodorovne alebo zvislo na strechy ploché do 10° </t>
  </si>
  <si>
    <t>-586489302</t>
  </si>
  <si>
    <t>6936651300</t>
  </si>
  <si>
    <t>Geotextília netkaná</t>
  </si>
  <si>
    <t>441647579</t>
  </si>
  <si>
    <t>998712203</t>
  </si>
  <si>
    <t>-967891915</t>
  </si>
  <si>
    <t>-1500623254</t>
  </si>
  <si>
    <t>1845940389</t>
  </si>
  <si>
    <t>-1828132521</t>
  </si>
  <si>
    <t>986251732</t>
  </si>
  <si>
    <t>1810345967</t>
  </si>
  <si>
    <t>769082999</t>
  </si>
  <si>
    <t>Demontáž  VZT zariadenia a VZT potrubí</t>
  </si>
  <si>
    <t>kompl</t>
  </si>
  <si>
    <t>-934432838</t>
  </si>
  <si>
    <t>OC3 - Obnova časť 3, podhľad vstupu blok A a C</t>
  </si>
  <si>
    <t xml:space="preserve">    740 - Silnoprúd</t>
  </si>
  <si>
    <t xml:space="preserve">    763 - Konštrukcie - drevostavby</t>
  </si>
  <si>
    <t>621255041</t>
  </si>
  <si>
    <t>Montáž podhľadu prevetrávanej fasády z fasádnych dosiek, s hliníkovou konštrukcou, uchytenie na nity, bez tepelnej izolácie</t>
  </si>
  <si>
    <t>-1159040804</t>
  </si>
  <si>
    <t>5915600111</t>
  </si>
  <si>
    <t>Doska fasádna - vysokotlakový dekoratívny laminát ( HPL) hr. 6mm</t>
  </si>
  <si>
    <t>2090377818</t>
  </si>
  <si>
    <t>-174698073</t>
  </si>
  <si>
    <t>740B</t>
  </si>
  <si>
    <t>Demontáž svietidiel z podhľadu</t>
  </si>
  <si>
    <t>kus</t>
  </si>
  <si>
    <t>274313027</t>
  </si>
  <si>
    <t>740M</t>
  </si>
  <si>
    <t xml:space="preserve">Spätná montáž svietidiel </t>
  </si>
  <si>
    <t>1183646485</t>
  </si>
  <si>
    <t>763139531</t>
  </si>
  <si>
    <t>Demontáž sadrokartónového podhľadu s jednovrstvou nosnou konštrukciou z oceľových profilov, jednoduché opláštenie, -0,02106t</t>
  </si>
  <si>
    <t>1471997270</t>
  </si>
  <si>
    <t>Oplechovanie odkvapu z plechov  poplastovaných rš. 150 mm K06</t>
  </si>
  <si>
    <t>-2101763610</t>
  </si>
  <si>
    <t>7647211129</t>
  </si>
  <si>
    <t>Úprava oplechovania styku so stĺpom  1,5m2</t>
  </si>
  <si>
    <t>-1671600643</t>
  </si>
  <si>
    <t>-52874342</t>
  </si>
  <si>
    <t>OC4 - Obnova časť 4, obnova  čelnej fasády JV</t>
  </si>
  <si>
    <t xml:space="preserve">    783 - Dokončovacie práce - nátery</t>
  </si>
  <si>
    <t>620991121</t>
  </si>
  <si>
    <t>Zakrývanie výplní vonkajších otvorov s rámami a zárubňami, zábradlí, oplechovania, atď. zhotovené z lešenia akýmkoľvek spôsobom</t>
  </si>
  <si>
    <t>-2011243518</t>
  </si>
  <si>
    <t>621462116</t>
  </si>
  <si>
    <t>Príprava vonkajšieho podkladu podhľadov , Univerzálny základ</t>
  </si>
  <si>
    <t>646982398</t>
  </si>
  <si>
    <t>621462119</t>
  </si>
  <si>
    <t>Príprava vonkajšieho podkladu podhľadov,  základný náter</t>
  </si>
  <si>
    <t>43560000</t>
  </si>
  <si>
    <t>621462222</t>
  </si>
  <si>
    <t>Vonkajšia omietka podhľadov tenkovrstvová</t>
  </si>
  <si>
    <t>1586628601</t>
  </si>
  <si>
    <t>6224630271</t>
  </si>
  <si>
    <t>Príprava vonkajšieho podkladu stien - penetračný náter na trhlinky (výrobok je súčasť systémového riešenia sanácie)</t>
  </si>
  <si>
    <t>271846667</t>
  </si>
  <si>
    <t>6224632601</t>
  </si>
  <si>
    <t xml:space="preserve">Čistenie celoplošné -  čistenie fasády na sucho, tlakovou vodou ( podľa potreby: čistiaci prostriedok na fasády mastné  ) </t>
  </si>
  <si>
    <t>-1396053746</t>
  </si>
  <si>
    <t>6224632602</t>
  </si>
  <si>
    <t>Odstránenie odlupujúcich sa častí, spevnenie podkladu základným náterom na vyrovnanie nasiakavosti alebo hĺbkové spevnenie podkladu (výrobok je súčasť systémového riešenia sanácie)</t>
  </si>
  <si>
    <t>-1740513248</t>
  </si>
  <si>
    <t>622463261</t>
  </si>
  <si>
    <t>Ochrana, čistenie a sanácia konštrukcií odstráňovač rias - celoplošné</t>
  </si>
  <si>
    <t>1253882717</t>
  </si>
  <si>
    <t>6224632612</t>
  </si>
  <si>
    <t>Ochrana, čistenie a sanácia konštrukcií, odstráňovač rias - lokálne</t>
  </si>
  <si>
    <t>-1531219232</t>
  </si>
  <si>
    <t>6224632611</t>
  </si>
  <si>
    <t xml:space="preserve">Čistenie lokálne -  čistenie fasády na sucho, tlakovou vodou ( podľa potreby: čistiaci prostriedok na fasády mastné ) </t>
  </si>
  <si>
    <t>1572578393</t>
  </si>
  <si>
    <t>6224641131</t>
  </si>
  <si>
    <t>Vonkajšia omietka stien</t>
  </si>
  <si>
    <t>1803414607</t>
  </si>
  <si>
    <t>622481119</t>
  </si>
  <si>
    <t>Potiahnutie vonkajších stien sklotextílnou mriežkou s celoplošným prilepením</t>
  </si>
  <si>
    <t>-86423609</t>
  </si>
  <si>
    <t>622491405</t>
  </si>
  <si>
    <t>Fasádny náter v dvoch vrstvách ( tretia vrstva podľa potreby) (výrobok je súčasť systémového riešenia sanácie)</t>
  </si>
  <si>
    <t>1808677533</t>
  </si>
  <si>
    <t>625251331</t>
  </si>
  <si>
    <t>Kontaktný zatepľovací systém hr. 40 mm - minerálne riešenie,  kotvy vr. líšt. lemovaní - komplet</t>
  </si>
  <si>
    <t>398245363</t>
  </si>
  <si>
    <t>941941041</t>
  </si>
  <si>
    <t>Montáž lešenia ľahkého pracovného radového s podlahami šírky nad 1, 00 do 1,20 m a výšky do 10 m</t>
  </si>
  <si>
    <t>-915207584</t>
  </si>
  <si>
    <t>941941291</t>
  </si>
  <si>
    <t>Príplatok za prvý a každý ďalší i začatý mesiac použitia lešenia šírky nad 1,00 do 1,20 m, výšky do 10 m</t>
  </si>
  <si>
    <t>2055323967</t>
  </si>
  <si>
    <t>941941841</t>
  </si>
  <si>
    <t>Demontáž lešenia ľahkého pracovného radového a s podlahami, šírky nad 1,00 do 1,20 m výšky do 10 m</t>
  </si>
  <si>
    <t>-1232460297</t>
  </si>
  <si>
    <t>941955001</t>
  </si>
  <si>
    <t>Lešenie ľahké pracovné pomocné, s výškou lešeňovej podlahy do 1,20 m</t>
  </si>
  <si>
    <t>-1253121578</t>
  </si>
  <si>
    <t>944944101</t>
  </si>
  <si>
    <t>Záchytná sieť umiestnená max. 6 m pod chránenou úrovňou zo sietí z umelých vlákien alebo oceľ. drôtov</t>
  </si>
  <si>
    <t>-2126733306</t>
  </si>
  <si>
    <t>944944103</t>
  </si>
  <si>
    <t xml:space="preserve">Ochranná sieť na boku lešenia zo siete </t>
  </si>
  <si>
    <t>-1913430266</t>
  </si>
  <si>
    <t>944944803</t>
  </si>
  <si>
    <t>Demontáž ochrannej siete na boku lešenia zo siete</t>
  </si>
  <si>
    <t>-56881814</t>
  </si>
  <si>
    <t>944945012</t>
  </si>
  <si>
    <t>Montáž záchytnej striešky zriadenej súčasne s ľahkým alebo ťažkým lešením šírky do 2 m</t>
  </si>
  <si>
    <t>-1081315656</t>
  </si>
  <si>
    <t>944945192</t>
  </si>
  <si>
    <t>Príplatok za prvý a každý ďalší i začatý mesiac použitia záchytnej striešky do 2 m</t>
  </si>
  <si>
    <t>-1183601865</t>
  </si>
  <si>
    <t>944945812</t>
  </si>
  <si>
    <t>Demontáž záchytnej striešky zriaďovanej súčasne s ľahkým alebo ťažkým lešení, šírky do 2 m</t>
  </si>
  <si>
    <t>648597123</t>
  </si>
  <si>
    <t xml:space="preserve">9529011101 </t>
  </si>
  <si>
    <t>Čistenie okien a dverí + presklených stien (fasáda)</t>
  </si>
  <si>
    <t>1992181835</t>
  </si>
  <si>
    <t>9529011102</t>
  </si>
  <si>
    <t>Čistenie kamennej fasády</t>
  </si>
  <si>
    <t>-622660711</t>
  </si>
  <si>
    <t>952901121</t>
  </si>
  <si>
    <t>Čistenie slnolamov (Al)</t>
  </si>
  <si>
    <t>176924764</t>
  </si>
  <si>
    <t>-924422353</t>
  </si>
  <si>
    <t>762421314</t>
  </si>
  <si>
    <t>Obloženie stropov alebo strešných podhľadov z dosiek OSB skrutkovaných na pero a drážku hr. dosky 22 mm</t>
  </si>
  <si>
    <t>-275322087</t>
  </si>
  <si>
    <t>763134050</t>
  </si>
  <si>
    <t>Montáž nosnej konštrukcie podhľadu</t>
  </si>
  <si>
    <t>-2107614629</t>
  </si>
  <si>
    <t>5903016100</t>
  </si>
  <si>
    <t>CD profil na podhľady a predsadené steny, 60 × 27 × 2600 mm</t>
  </si>
  <si>
    <t>540804425</t>
  </si>
  <si>
    <t>5903016800</t>
  </si>
  <si>
    <t>UD profil obvodový, 28 × 27 × 3000 mm</t>
  </si>
  <si>
    <t>976547988</t>
  </si>
  <si>
    <t>5903019920</t>
  </si>
  <si>
    <t>UA profil s jednoradovým dierovaním, 50 × 40 × 2600 mm</t>
  </si>
  <si>
    <t>-1111248460</t>
  </si>
  <si>
    <t>763139621</t>
  </si>
  <si>
    <t>Demontáž dosiek sadrokartónového podhľadu, jednoduché opláštenie, -0,01131t</t>
  </si>
  <si>
    <t>-220620915</t>
  </si>
  <si>
    <t>998763403</t>
  </si>
  <si>
    <t>Presun hmôt pre sádrokartónové konštrukcie v stavbách(objektoch )výšky od 7 do 24 m</t>
  </si>
  <si>
    <t>1358683408</t>
  </si>
  <si>
    <t>783201812</t>
  </si>
  <si>
    <t>Odstránenie starých náterov z kovových stavebných doplnkových konštrukcií oceľovou kefou</t>
  </si>
  <si>
    <t>779889391</t>
  </si>
  <si>
    <t>783222100</t>
  </si>
  <si>
    <t>Nátery kov.stav.doplnk.konštr. syntetické  na vzduchu schnúce dvojnásobné - 70µm - antikorózne</t>
  </si>
  <si>
    <t>1367431111</t>
  </si>
  <si>
    <t>783226100</t>
  </si>
  <si>
    <t>Nátery kov.stav.doplnk.konštr. syntetické na vzduchu schnúce základný - 35µm</t>
  </si>
  <si>
    <t>-1989113650</t>
  </si>
  <si>
    <t>783903811</t>
  </si>
  <si>
    <t>Ostatné práce odmastenie chemickými rozpúšťadlami</t>
  </si>
  <si>
    <t>-992476786</t>
  </si>
  <si>
    <t>783904811</t>
  </si>
  <si>
    <t>Ostatné práce odmastenie chemickými odhrdzavenie kovových konštrukcií</t>
  </si>
  <si>
    <t>685935740</t>
  </si>
  <si>
    <t>OC5 - Obnova časť 5, obnova bočnej fasády JZ</t>
  </si>
  <si>
    <t>Fasádny náter v dvoch vrstvách ( tretia vrstva podľa potreby)(výrobok je súčasť systémového riešenia sanácie)</t>
  </si>
  <si>
    <t>Čistenie slnolamov  (Al)</t>
  </si>
  <si>
    <t>OC6 - Obnova časť 6, obnova zadnej fasády SZ</t>
  </si>
  <si>
    <t xml:space="preserve">    781 - Dokončovacie práce a obklady</t>
  </si>
  <si>
    <t>627452142r</t>
  </si>
  <si>
    <t>Škárovanie sklobetónových tvárnic vr. vyčistenia škár</t>
  </si>
  <si>
    <t>-1533543688</t>
  </si>
  <si>
    <t>978059631</t>
  </si>
  <si>
    <t>Odsekanie a odobratie stien z obkladačiek vonkajších nad 2 m2, - pre ďalšie použitie</t>
  </si>
  <si>
    <t>-945141283</t>
  </si>
  <si>
    <t>781446211</t>
  </si>
  <si>
    <t>Montáž obkladov vr. škárovania</t>
  </si>
  <si>
    <t>-1943881384</t>
  </si>
  <si>
    <t>5978651220</t>
  </si>
  <si>
    <t>Obkladačky - jestvujúce</t>
  </si>
  <si>
    <t>488611101</t>
  </si>
  <si>
    <t>OC7 - Obnova časť 7, obnova bočnej fasády SV</t>
  </si>
  <si>
    <t>OC8 - Obnova časť 8, obnova  fasády bloku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</si>
</sst>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%"/>
    <numFmt numFmtId="165" formatCode="dd\.mm\.yyyy"/>
    <numFmt numFmtId="166" formatCode="#,##0.00000"/>
  </numFmts>
  <fonts count="36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sz val="18"/>
      <color theme="10"/>
      <name val="Wingdings 2"/>
    </font>
    <font>
      <b/>
      <sz val="10"/>
      <color rgb="FF00336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7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2" borderId="0" xfId="0" applyFont="1" applyFill="1" applyAlignment="1" applyProtection="1">
      <alignment horizontal="left" vertical="center"/>
    </xf>
    <xf numFmtId="0" fontId="5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0" fillId="2" borderId="0" xfId="0" applyFill="1"/>
    <xf numFmtId="0" fontId="9" fillId="2" borderId="0" xfId="0" applyFont="1" applyFill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14" fillId="0" borderId="0" xfId="0" applyFont="1" applyAlignment="1">
      <alignment horizontal="left" vertical="center"/>
    </xf>
    <xf numFmtId="0" fontId="0" fillId="0" borderId="0" xfId="0" applyBorder="1" applyProtection="1"/>
    <xf numFmtId="0" fontId="15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5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Protection="1"/>
    <xf numFmtId="0" fontId="17" fillId="0" borderId="0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8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center" vertical="center"/>
    </xf>
    <xf numFmtId="0" fontId="19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20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20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15" xfId="0" applyFont="1" applyBorder="1" applyAlignment="1" applyProtection="1">
      <alignment vertical="center"/>
    </xf>
    <xf numFmtId="0" fontId="0" fillId="6" borderId="9" xfId="0" applyFont="1" applyFill="1" applyBorder="1" applyAlignment="1" applyProtection="1">
      <alignment vertical="center"/>
    </xf>
    <xf numFmtId="0" fontId="15" fillId="0" borderId="22" xfId="0" applyFont="1" applyBorder="1" applyAlignment="1" applyProtection="1">
      <alignment horizontal="center" vertical="center" wrapText="1"/>
    </xf>
    <xf numFmtId="0" fontId="15" fillId="0" borderId="23" xfId="0" applyFont="1" applyBorder="1" applyAlignment="1" applyProtection="1">
      <alignment horizontal="center" vertical="center" wrapText="1"/>
    </xf>
    <xf numFmtId="0" fontId="15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23" fillId="0" borderId="0" xfId="0" applyFont="1" applyBorder="1" applyAlignment="1" applyProtection="1">
      <alignment horizontal="left" vertical="center"/>
    </xf>
    <xf numFmtId="0" fontId="23" fillId="0" borderId="0" xfId="0" applyFont="1" applyBorder="1" applyAlignment="1" applyProtection="1">
      <alignment vertical="center"/>
    </xf>
    <xf numFmtId="4" fontId="22" fillId="0" borderId="14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Border="1" applyAlignment="1" applyProtection="1">
      <alignment vertical="center"/>
    </xf>
    <xf numFmtId="0" fontId="26" fillId="0" borderId="0" xfId="0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5" fillId="0" borderId="5" xfId="0" applyFont="1" applyBorder="1" applyAlignment="1" applyProtection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0" fillId="0" borderId="16" xfId="0" applyNumberFormat="1" applyFont="1" applyBorder="1" applyAlignment="1" applyProtection="1">
      <alignment vertical="center"/>
    </xf>
    <xf numFmtId="4" fontId="20" fillId="0" borderId="17" xfId="0" applyNumberFormat="1" applyFont="1" applyBorder="1" applyAlignment="1" applyProtection="1">
      <alignment vertical="center"/>
    </xf>
    <xf numFmtId="166" fontId="20" fillId="0" borderId="17" xfId="0" applyNumberFormat="1" applyFont="1" applyBorder="1" applyAlignment="1" applyProtection="1">
      <alignment vertical="center"/>
    </xf>
    <xf numFmtId="4" fontId="20" fillId="0" borderId="18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horizontal="left" vertical="center"/>
    </xf>
    <xf numFmtId="164" fontId="20" fillId="4" borderId="11" xfId="0" applyNumberFormat="1" applyFont="1" applyFill="1" applyBorder="1" applyAlignment="1" applyProtection="1">
      <alignment horizontal="center" vertical="center"/>
      <protection locked="0"/>
    </xf>
    <xf numFmtId="0" fontId="20" fillId="4" borderId="12" xfId="0" applyFont="1" applyFill="1" applyBorder="1" applyAlignment="1" applyProtection="1">
      <alignment horizontal="center" vertical="center"/>
      <protection locked="0"/>
    </xf>
    <xf numFmtId="4" fontId="20" fillId="0" borderId="13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164" fontId="20" fillId="4" borderId="14" xfId="0" applyNumberFormat="1" applyFont="1" applyFill="1" applyBorder="1" applyAlignment="1" applyProtection="1">
      <alignment horizontal="center" vertical="center"/>
      <protection locked="0"/>
    </xf>
    <xf numFmtId="0" fontId="20" fillId="4" borderId="0" xfId="0" applyFont="1" applyFill="1" applyBorder="1" applyAlignment="1" applyProtection="1">
      <alignment horizontal="center" vertical="center"/>
      <protection locked="0"/>
    </xf>
    <xf numFmtId="164" fontId="20" fillId="4" borderId="16" xfId="0" applyNumberFormat="1" applyFont="1" applyFill="1" applyBorder="1" applyAlignment="1" applyProtection="1">
      <alignment horizontal="center" vertical="center"/>
      <protection locked="0"/>
    </xf>
    <xf numFmtId="0" fontId="20" fillId="4" borderId="17" xfId="0" applyFont="1" applyFill="1" applyBorder="1" applyAlignment="1" applyProtection="1">
      <alignment horizontal="center" vertical="center"/>
      <protection locked="0"/>
    </xf>
    <xf numFmtId="0" fontId="23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</xf>
    <xf numFmtId="0" fontId="0" fillId="2" borderId="0" xfId="0" applyFill="1" applyProtection="1"/>
    <xf numFmtId="0" fontId="5" fillId="0" borderId="0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right" vertical="center"/>
    </xf>
    <xf numFmtId="0" fontId="3" fillId="6" borderId="8" xfId="0" applyFont="1" applyFill="1" applyBorder="1" applyAlignment="1" applyProtection="1">
      <alignment horizontal="left" vertical="center"/>
    </xf>
    <xf numFmtId="0" fontId="3" fillId="6" borderId="9" xfId="0" applyFont="1" applyFill="1" applyBorder="1" applyAlignment="1" applyProtection="1">
      <alignment horizontal="right" vertical="center"/>
    </xf>
    <xf numFmtId="0" fontId="3" fillId="6" borderId="9" xfId="0" applyFont="1" applyFill="1" applyBorder="1" applyAlignment="1" applyProtection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0" fillId="0" borderId="0" xfId="0" applyProtection="1"/>
    <xf numFmtId="0" fontId="30" fillId="0" borderId="0" xfId="0" applyFont="1" applyBorder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horizontal="left"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5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5" fillId="0" borderId="2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20" fillId="0" borderId="1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</xf>
    <xf numFmtId="0" fontId="20" fillId="0" borderId="18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6" borderId="22" xfId="0" applyFont="1" applyFill="1" applyBorder="1" applyAlignment="1" applyProtection="1">
      <alignment horizontal="center" vertical="center" wrapText="1"/>
    </xf>
    <xf numFmtId="0" fontId="2" fillId="6" borderId="23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Border="1" applyAlignment="1" applyProtection="1"/>
    <xf numFmtId="0" fontId="6" fillId="0" borderId="0" xfId="0" applyFont="1" applyBorder="1" applyAlignment="1" applyProtection="1">
      <alignment horizontal="left"/>
    </xf>
    <xf numFmtId="0" fontId="8" fillId="0" borderId="5" xfId="0" applyFont="1" applyBorder="1" applyAlignment="1" applyProtection="1"/>
    <xf numFmtId="0" fontId="8" fillId="0" borderId="14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Border="1" applyAlignment="1" applyProtection="1">
      <alignment horizontal="left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4" fontId="0" fillId="0" borderId="25" xfId="0" applyNumberFormat="1" applyFont="1" applyBorder="1" applyAlignment="1" applyProtection="1">
      <alignment vertical="center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0" fontId="34" fillId="0" borderId="25" xfId="0" applyFont="1" applyBorder="1" applyAlignment="1" applyProtection="1">
      <alignment horizontal="center" vertical="center"/>
    </xf>
    <xf numFmtId="49" fontId="34" fillId="0" borderId="25" xfId="0" applyNumberFormat="1" applyFont="1" applyBorder="1" applyAlignment="1" applyProtection="1">
      <alignment horizontal="left" vertical="center" wrapText="1"/>
    </xf>
    <xf numFmtId="0" fontId="34" fillId="0" borderId="25" xfId="0" applyFont="1" applyBorder="1" applyAlignment="1" applyProtection="1">
      <alignment horizontal="center" vertical="center" wrapText="1"/>
    </xf>
    <xf numFmtId="4" fontId="34" fillId="0" borderId="25" xfId="0" applyNumberFormat="1" applyFont="1" applyBorder="1" applyAlignment="1" applyProtection="1">
      <alignment vertical="center"/>
    </xf>
    <xf numFmtId="0" fontId="0" fillId="4" borderId="25" xfId="0" applyFont="1" applyFill="1" applyBorder="1" applyAlignment="1" applyProtection="1">
      <alignment horizontal="center" vertical="center"/>
      <protection locked="0"/>
    </xf>
    <xf numFmtId="49" fontId="0" fillId="4" borderId="25" xfId="0" applyNumberFormat="1" applyFont="1" applyFill="1" applyBorder="1" applyAlignment="1" applyProtection="1">
      <alignment horizontal="left" vertical="center" wrapText="1"/>
      <protection locked="0"/>
    </xf>
    <xf numFmtId="0" fontId="0" fillId="4" borderId="25" xfId="0" applyFont="1" applyFill="1" applyBorder="1" applyAlignment="1" applyProtection="1">
      <alignment horizontal="center" vertical="center" wrapText="1"/>
      <protection locked="0"/>
    </xf>
    <xf numFmtId="0" fontId="1" fillId="4" borderId="25" xfId="0" applyFont="1" applyFill="1" applyBorder="1" applyAlignment="1" applyProtection="1">
      <alignment horizontal="center" vertical="center"/>
      <protection locked="0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6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5" fillId="0" borderId="0" xfId="0" applyNumberFormat="1" applyFont="1" applyBorder="1" applyAlignment="1" applyProtection="1">
      <alignment vertical="center"/>
    </xf>
    <xf numFmtId="0" fontId="0" fillId="0" borderId="0" xfId="0" applyBorder="1" applyProtection="1"/>
    <xf numFmtId="4" fontId="18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horizontal="left" vertical="center"/>
    </xf>
    <xf numFmtId="0" fontId="12" fillId="3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Border="1" applyAlignment="1" applyProtection="1">
      <alignment horizontal="left" vertical="center"/>
    </xf>
    <xf numFmtId="4" fontId="7" fillId="0" borderId="0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top" wrapText="1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4" fontId="3" fillId="5" borderId="9" xfId="0" applyNumberFormat="1" applyFont="1" applyFill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vertical="center"/>
    </xf>
    <xf numFmtId="0" fontId="29" fillId="0" borderId="0" xfId="0" applyFont="1" applyBorder="1" applyAlignment="1" applyProtection="1">
      <alignment horizontal="left" vertical="center" wrapText="1"/>
    </xf>
    <xf numFmtId="0" fontId="25" fillId="0" borderId="0" xfId="0" applyFont="1" applyBorder="1" applyAlignment="1" applyProtection="1">
      <alignment horizontal="left" vertical="center" wrapText="1"/>
    </xf>
    <xf numFmtId="0" fontId="2" fillId="0" borderId="0" xfId="0" applyFont="1" applyBorder="1" applyAlignment="1" applyProtection="1">
      <alignment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9" xfId="0" applyFont="1" applyFill="1" applyBorder="1" applyAlignment="1" applyProtection="1">
      <alignment horizontal="left" vertical="center"/>
    </xf>
    <xf numFmtId="0" fontId="2" fillId="6" borderId="10" xfId="0" applyFont="1" applyFill="1" applyBorder="1" applyAlignment="1" applyProtection="1">
      <alignment horizontal="left" vertical="center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Border="1" applyAlignment="1" applyProtection="1">
      <alignment horizontal="left" vertical="center"/>
    </xf>
    <xf numFmtId="4" fontId="7" fillId="4" borderId="0" xfId="0" applyNumberFormat="1" applyFont="1" applyFill="1" applyBorder="1" applyAlignment="1" applyProtection="1">
      <alignment vertical="center"/>
      <protection locked="0"/>
    </xf>
    <xf numFmtId="4" fontId="23" fillId="0" borderId="0" xfId="0" applyNumberFormat="1" applyFont="1" applyBorder="1" applyAlignment="1" applyProtection="1">
      <alignment vertical="center"/>
    </xf>
    <xf numFmtId="4" fontId="23" fillId="6" borderId="0" xfId="0" applyNumberFormat="1" applyFont="1" applyFill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0" fontId="26" fillId="0" borderId="0" xfId="0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horizontal="right" vertical="center"/>
    </xf>
    <xf numFmtId="4" fontId="23" fillId="0" borderId="0" xfId="0" applyNumberFormat="1" applyFont="1" applyBorder="1" applyAlignment="1" applyProtection="1">
      <alignment horizontal="right" vertical="center"/>
    </xf>
    <xf numFmtId="0" fontId="2" fillId="6" borderId="8" xfId="0" applyFont="1" applyFill="1" applyBorder="1" applyAlignment="1" applyProtection="1">
      <alignment horizontal="center" vertical="center"/>
    </xf>
    <xf numFmtId="4" fontId="0" fillId="0" borderId="25" xfId="0" applyNumberFormat="1" applyFont="1" applyBorder="1" applyAlignment="1" applyProtection="1">
      <alignment vertical="center"/>
    </xf>
    <xf numFmtId="0" fontId="0" fillId="0" borderId="25" xfId="0" applyFont="1" applyBorder="1" applyAlignment="1" applyProtection="1">
      <alignment horizontal="left" vertical="center" wrapText="1"/>
    </xf>
    <xf numFmtId="0" fontId="34" fillId="0" borderId="25" xfId="0" applyFont="1" applyBorder="1" applyAlignment="1" applyProtection="1">
      <alignment horizontal="left" vertical="center" wrapText="1"/>
    </xf>
    <xf numFmtId="0" fontId="0" fillId="4" borderId="25" xfId="0" applyFont="1" applyFill="1" applyBorder="1" applyAlignment="1" applyProtection="1">
      <alignment horizontal="left" vertical="center" wrapText="1"/>
      <protection locked="0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4" borderId="25" xfId="0" applyNumberFormat="1" applyFont="1" applyFill="1" applyBorder="1" applyAlignment="1" applyProtection="1">
      <alignment vertical="center"/>
    </xf>
    <xf numFmtId="4" fontId="34" fillId="4" borderId="25" xfId="0" applyNumberFormat="1" applyFont="1" applyFill="1" applyBorder="1" applyAlignment="1" applyProtection="1">
      <alignment vertical="center"/>
      <protection locked="0"/>
    </xf>
    <xf numFmtId="4" fontId="34" fillId="4" borderId="25" xfId="0" applyNumberFormat="1" applyFont="1" applyFill="1" applyBorder="1" applyAlignment="1" applyProtection="1">
      <alignment vertical="center"/>
    </xf>
    <xf numFmtId="4" fontId="34" fillId="0" borderId="25" xfId="0" applyNumberFormat="1" applyFont="1" applyBorder="1" applyAlignment="1" applyProtection="1">
      <alignment vertical="center"/>
    </xf>
    <xf numFmtId="4" fontId="6" fillId="0" borderId="23" xfId="0" applyNumberFormat="1" applyFont="1" applyBorder="1" applyAlignment="1" applyProtection="1"/>
    <xf numFmtId="4" fontId="6" fillId="0" borderId="23" xfId="0" applyNumberFormat="1" applyFont="1" applyBorder="1" applyAlignment="1" applyProtection="1">
      <alignment vertical="center"/>
    </xf>
    <xf numFmtId="4" fontId="7" fillId="0" borderId="23" xfId="0" applyNumberFormat="1" applyFont="1" applyBorder="1" applyAlignment="1" applyProtection="1"/>
    <xf numFmtId="4" fontId="7" fillId="0" borderId="23" xfId="0" applyNumberFormat="1" applyFont="1" applyBorder="1" applyAlignment="1" applyProtection="1">
      <alignment vertical="center"/>
    </xf>
    <xf numFmtId="0" fontId="15" fillId="0" borderId="0" xfId="0" applyFont="1" applyBorder="1" applyAlignment="1" applyProtection="1">
      <alignment horizontal="left" vertical="center" wrapText="1"/>
    </xf>
    <xf numFmtId="0" fontId="15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</xf>
    <xf numFmtId="0" fontId="11" fillId="2" borderId="0" xfId="1" applyFont="1" applyFill="1" applyAlignment="1" applyProtection="1">
      <alignment horizontal="center" vertical="center"/>
    </xf>
    <xf numFmtId="4" fontId="18" fillId="0" borderId="0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4" fontId="3" fillId="6" borderId="9" xfId="0" applyNumberFormat="1" applyFont="1" applyFill="1" applyBorder="1" applyAlignment="1" applyProtection="1">
      <alignment vertical="center"/>
    </xf>
    <xf numFmtId="4" fontId="3" fillId="6" borderId="10" xfId="0" applyNumberFormat="1" applyFont="1" applyFill="1" applyBorder="1" applyAlignment="1" applyProtection="1">
      <alignment vertical="center"/>
    </xf>
    <xf numFmtId="0" fontId="2" fillId="6" borderId="0" xfId="0" applyFont="1" applyFill="1" applyBorder="1" applyAlignment="1" applyProtection="1">
      <alignment horizontal="center" vertical="center"/>
    </xf>
    <xf numFmtId="0" fontId="0" fillId="6" borderId="0" xfId="0" applyFont="1" applyFill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4" fontId="6" fillId="0" borderId="0" xfId="0" applyNumberFormat="1" applyFont="1" applyBorder="1" applyAlignment="1" applyProtection="1"/>
    <xf numFmtId="0" fontId="6" fillId="0" borderId="0" xfId="0" applyFont="1" applyBorder="1" applyAlignment="1" applyProtection="1">
      <alignment vertical="center"/>
    </xf>
    <xf numFmtId="4" fontId="6" fillId="0" borderId="0" xfId="0" applyNumberFormat="1" applyFont="1" applyBorder="1" applyAlignment="1" applyProtection="1">
      <alignment vertical="center"/>
    </xf>
    <xf numFmtId="4" fontId="31" fillId="0" borderId="0" xfId="0" applyNumberFormat="1" applyFont="1" applyBorder="1" applyAlignment="1" applyProtection="1">
      <alignment vertical="center"/>
    </xf>
    <xf numFmtId="0" fontId="2" fillId="6" borderId="23" xfId="0" applyFont="1" applyFill="1" applyBorder="1" applyAlignment="1" applyProtection="1">
      <alignment horizontal="center" vertical="center" wrapText="1"/>
    </xf>
    <xf numFmtId="0" fontId="2" fillId="6" borderId="24" xfId="0" applyFont="1" applyFill="1" applyBorder="1" applyAlignment="1" applyProtection="1">
      <alignment horizontal="center" vertical="center" wrapText="1"/>
    </xf>
    <xf numFmtId="4" fontId="23" fillId="0" borderId="12" xfId="0" applyNumberFormat="1" applyFont="1" applyBorder="1" applyAlignment="1" applyProtection="1"/>
    <xf numFmtId="4" fontId="3" fillId="0" borderId="12" xfId="0" applyNumberFormat="1" applyFont="1" applyBorder="1" applyAlignment="1" applyProtection="1">
      <alignment vertical="center"/>
    </xf>
    <xf numFmtId="4" fontId="7" fillId="0" borderId="17" xfId="0" applyNumberFormat="1" applyFont="1" applyBorder="1" applyAlignment="1" applyProtection="1"/>
    <xf numFmtId="4" fontId="7" fillId="0" borderId="17" xfId="0" applyNumberFormat="1" applyFont="1" applyBorder="1" applyAlignment="1" applyProtection="1">
      <alignment vertical="center"/>
    </xf>
    <xf numFmtId="4" fontId="6" fillId="0" borderId="12" xfId="0" applyNumberFormat="1" applyFont="1" applyBorder="1" applyAlignment="1" applyProtection="1"/>
    <xf numFmtId="4" fontId="6" fillId="0" borderId="12" xfId="0" applyNumberFormat="1" applyFont="1" applyBorder="1" applyAlignment="1" applyProtection="1">
      <alignment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105"/>
  <sheetViews>
    <sheetView showGridLines="0" tabSelected="1" workbookViewId="0">
      <pane ySplit="1" topLeftCell="A108" activePane="bottomLeft" state="frozen"/>
      <selection pane="bottomLeft"/>
    </sheetView>
  </sheetViews>
  <sheetFormatPr defaultRowHeight="14.4"/>
  <cols>
    <col min="1" max="1" width="8.28515625" customWidth="1"/>
    <col min="2" max="2" width="1.7109375" customWidth="1"/>
    <col min="3" max="3" width="4.140625" customWidth="1"/>
    <col min="4" max="33" width="2.42578125" customWidth="1"/>
    <col min="34" max="34" width="3.28515625" customWidth="1"/>
    <col min="35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.7109375" customWidth="1"/>
    <col min="44" max="44" width="13.7109375" customWidth="1"/>
    <col min="45" max="46" width="25.85546875" hidden="1" customWidth="1"/>
    <col min="47" max="47" width="25" hidden="1" customWidth="1"/>
    <col min="48" max="52" width="21.7109375" hidden="1" customWidth="1"/>
    <col min="53" max="53" width="19.140625" hidden="1" customWidth="1"/>
    <col min="54" max="54" width="25" hidden="1" customWidth="1"/>
    <col min="55" max="56" width="19.140625" hidden="1" customWidth="1"/>
    <col min="57" max="57" width="66.42578125" customWidth="1"/>
    <col min="71" max="89" width="9.28515625" hidden="1"/>
  </cols>
  <sheetData>
    <row r="1" spans="1:73" ht="21.3" customHeight="1">
      <c r="A1" s="11" t="s">
        <v>0</v>
      </c>
      <c r="B1" s="12"/>
      <c r="C1" s="12"/>
      <c r="D1" s="13" t="s">
        <v>1</v>
      </c>
      <c r="E1" s="12"/>
      <c r="F1" s="12"/>
      <c r="G1" s="12"/>
      <c r="H1" s="12"/>
      <c r="I1" s="12"/>
      <c r="J1" s="12"/>
      <c r="K1" s="14" t="s">
        <v>2</v>
      </c>
      <c r="L1" s="14"/>
      <c r="M1" s="14"/>
      <c r="N1" s="14"/>
      <c r="O1" s="14"/>
      <c r="P1" s="14"/>
      <c r="Q1" s="14"/>
      <c r="R1" s="14"/>
      <c r="S1" s="14"/>
      <c r="T1" s="12"/>
      <c r="U1" s="12"/>
      <c r="V1" s="12"/>
      <c r="W1" s="14" t="s">
        <v>3</v>
      </c>
      <c r="X1" s="14"/>
      <c r="Y1" s="14"/>
      <c r="Z1" s="14"/>
      <c r="AA1" s="14"/>
      <c r="AB1" s="14"/>
      <c r="AC1" s="14"/>
      <c r="AD1" s="14"/>
      <c r="AE1" s="14"/>
      <c r="AF1" s="14"/>
      <c r="AG1" s="12"/>
      <c r="AH1" s="12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6" t="s">
        <v>4</v>
      </c>
      <c r="BB1" s="16" t="s">
        <v>5</v>
      </c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T1" s="17" t="s">
        <v>6</v>
      </c>
      <c r="BU1" s="17" t="s">
        <v>6</v>
      </c>
    </row>
    <row r="2" spans="1:73" ht="36.9" customHeight="1">
      <c r="C2" s="201" t="s">
        <v>7</v>
      </c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  <c r="V2" s="202"/>
      <c r="W2" s="202"/>
      <c r="X2" s="202"/>
      <c r="Y2" s="202"/>
      <c r="Z2" s="202"/>
      <c r="AA2" s="202"/>
      <c r="AB2" s="202"/>
      <c r="AC2" s="202"/>
      <c r="AD2" s="202"/>
      <c r="AE2" s="202"/>
      <c r="AF2" s="202"/>
      <c r="AG2" s="202"/>
      <c r="AH2" s="202"/>
      <c r="AI2" s="202"/>
      <c r="AJ2" s="202"/>
      <c r="AK2" s="202"/>
      <c r="AL2" s="202"/>
      <c r="AM2" s="202"/>
      <c r="AN2" s="202"/>
      <c r="AO2" s="202"/>
      <c r="AP2" s="202"/>
      <c r="AR2" s="205" t="s">
        <v>8</v>
      </c>
      <c r="AS2" s="206"/>
      <c r="AT2" s="206"/>
      <c r="AU2" s="206"/>
      <c r="AV2" s="206"/>
      <c r="AW2" s="206"/>
      <c r="AX2" s="206"/>
      <c r="AY2" s="206"/>
      <c r="AZ2" s="206"/>
      <c r="BA2" s="206"/>
      <c r="BB2" s="206"/>
      <c r="BC2" s="206"/>
      <c r="BD2" s="206"/>
      <c r="BE2" s="206"/>
      <c r="BS2" s="19" t="s">
        <v>9</v>
      </c>
      <c r="BT2" s="19" t="s">
        <v>10</v>
      </c>
    </row>
    <row r="3" spans="1:73" ht="6.9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2"/>
      <c r="BS3" s="19" t="s">
        <v>9</v>
      </c>
      <c r="BT3" s="19" t="s">
        <v>10</v>
      </c>
    </row>
    <row r="4" spans="1:73" ht="36.9" customHeight="1">
      <c r="B4" s="23"/>
      <c r="C4" s="203" t="s">
        <v>11</v>
      </c>
      <c r="D4" s="204"/>
      <c r="E4" s="204"/>
      <c r="F4" s="204"/>
      <c r="G4" s="204"/>
      <c r="H4" s="204"/>
      <c r="I4" s="204"/>
      <c r="J4" s="204"/>
      <c r="K4" s="204"/>
      <c r="L4" s="204"/>
      <c r="M4" s="204"/>
      <c r="N4" s="204"/>
      <c r="O4" s="204"/>
      <c r="P4" s="204"/>
      <c r="Q4" s="204"/>
      <c r="R4" s="204"/>
      <c r="S4" s="204"/>
      <c r="T4" s="204"/>
      <c r="U4" s="204"/>
      <c r="V4" s="204"/>
      <c r="W4" s="204"/>
      <c r="X4" s="204"/>
      <c r="Y4" s="204"/>
      <c r="Z4" s="204"/>
      <c r="AA4" s="204"/>
      <c r="AB4" s="204"/>
      <c r="AC4" s="204"/>
      <c r="AD4" s="204"/>
      <c r="AE4" s="204"/>
      <c r="AF4" s="204"/>
      <c r="AG4" s="204"/>
      <c r="AH4" s="204"/>
      <c r="AI4" s="204"/>
      <c r="AJ4" s="204"/>
      <c r="AK4" s="204"/>
      <c r="AL4" s="204"/>
      <c r="AM4" s="204"/>
      <c r="AN4" s="204"/>
      <c r="AO4" s="204"/>
      <c r="AP4" s="204"/>
      <c r="AQ4" s="24"/>
      <c r="AS4" s="18" t="s">
        <v>12</v>
      </c>
      <c r="BE4" s="25" t="s">
        <v>13</v>
      </c>
      <c r="BS4" s="19" t="s">
        <v>9</v>
      </c>
    </row>
    <row r="5" spans="1:73" ht="14.4" customHeight="1">
      <c r="B5" s="23"/>
      <c r="C5" s="26"/>
      <c r="D5" s="27" t="s">
        <v>14</v>
      </c>
      <c r="E5" s="26"/>
      <c r="F5" s="26"/>
      <c r="G5" s="26"/>
      <c r="H5" s="26"/>
      <c r="I5" s="26"/>
      <c r="J5" s="26"/>
      <c r="K5" s="207" t="s">
        <v>15</v>
      </c>
      <c r="L5" s="197"/>
      <c r="M5" s="197"/>
      <c r="N5" s="197"/>
      <c r="O5" s="197"/>
      <c r="P5" s="197"/>
      <c r="Q5" s="197"/>
      <c r="R5" s="197"/>
      <c r="S5" s="197"/>
      <c r="T5" s="197"/>
      <c r="U5" s="197"/>
      <c r="V5" s="197"/>
      <c r="W5" s="197"/>
      <c r="X5" s="197"/>
      <c r="Y5" s="197"/>
      <c r="Z5" s="197"/>
      <c r="AA5" s="197"/>
      <c r="AB5" s="197"/>
      <c r="AC5" s="197"/>
      <c r="AD5" s="197"/>
      <c r="AE5" s="197"/>
      <c r="AF5" s="197"/>
      <c r="AG5" s="197"/>
      <c r="AH5" s="197"/>
      <c r="AI5" s="197"/>
      <c r="AJ5" s="197"/>
      <c r="AK5" s="197"/>
      <c r="AL5" s="197"/>
      <c r="AM5" s="197"/>
      <c r="AN5" s="197"/>
      <c r="AO5" s="197"/>
      <c r="AP5" s="26"/>
      <c r="AQ5" s="24"/>
      <c r="BE5" s="191" t="s">
        <v>16</v>
      </c>
      <c r="BS5" s="19" t="s">
        <v>9</v>
      </c>
    </row>
    <row r="6" spans="1:73" ht="36.9" customHeight="1">
      <c r="B6" s="23"/>
      <c r="C6" s="26"/>
      <c r="D6" s="29" t="s">
        <v>17</v>
      </c>
      <c r="E6" s="26"/>
      <c r="F6" s="26"/>
      <c r="G6" s="26"/>
      <c r="H6" s="26"/>
      <c r="I6" s="26"/>
      <c r="J6" s="26"/>
      <c r="K6" s="210" t="s">
        <v>18</v>
      </c>
      <c r="L6" s="197"/>
      <c r="M6" s="197"/>
      <c r="N6" s="197"/>
      <c r="O6" s="197"/>
      <c r="P6" s="197"/>
      <c r="Q6" s="197"/>
      <c r="R6" s="197"/>
      <c r="S6" s="197"/>
      <c r="T6" s="197"/>
      <c r="U6" s="197"/>
      <c r="V6" s="197"/>
      <c r="W6" s="197"/>
      <c r="X6" s="197"/>
      <c r="Y6" s="197"/>
      <c r="Z6" s="197"/>
      <c r="AA6" s="197"/>
      <c r="AB6" s="197"/>
      <c r="AC6" s="197"/>
      <c r="AD6" s="197"/>
      <c r="AE6" s="197"/>
      <c r="AF6" s="197"/>
      <c r="AG6" s="197"/>
      <c r="AH6" s="197"/>
      <c r="AI6" s="197"/>
      <c r="AJ6" s="197"/>
      <c r="AK6" s="197"/>
      <c r="AL6" s="197"/>
      <c r="AM6" s="197"/>
      <c r="AN6" s="197"/>
      <c r="AO6" s="197"/>
      <c r="AP6" s="26"/>
      <c r="AQ6" s="24"/>
      <c r="BE6" s="192"/>
      <c r="BS6" s="19" t="s">
        <v>9</v>
      </c>
    </row>
    <row r="7" spans="1:73" ht="14.4" customHeight="1">
      <c r="B7" s="23"/>
      <c r="C7" s="26"/>
      <c r="D7" s="30" t="s">
        <v>19</v>
      </c>
      <c r="E7" s="26"/>
      <c r="F7" s="26"/>
      <c r="G7" s="26"/>
      <c r="H7" s="26"/>
      <c r="I7" s="26"/>
      <c r="J7" s="26"/>
      <c r="K7" s="28" t="s">
        <v>20</v>
      </c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30" t="s">
        <v>21</v>
      </c>
      <c r="AL7" s="26"/>
      <c r="AM7" s="26"/>
      <c r="AN7" s="28" t="s">
        <v>20</v>
      </c>
      <c r="AO7" s="26"/>
      <c r="AP7" s="26"/>
      <c r="AQ7" s="24"/>
      <c r="BE7" s="192"/>
      <c r="BS7" s="19" t="s">
        <v>9</v>
      </c>
    </row>
    <row r="8" spans="1:73" ht="14.4" customHeight="1">
      <c r="B8" s="23"/>
      <c r="C8" s="26"/>
      <c r="D8" s="30" t="s">
        <v>22</v>
      </c>
      <c r="E8" s="26"/>
      <c r="F8" s="26"/>
      <c r="G8" s="26"/>
      <c r="H8" s="26"/>
      <c r="I8" s="26"/>
      <c r="J8" s="26"/>
      <c r="K8" s="28" t="s">
        <v>23</v>
      </c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30" t="s">
        <v>24</v>
      </c>
      <c r="AL8" s="26"/>
      <c r="AM8" s="26"/>
      <c r="AN8" s="31" t="s">
        <v>25</v>
      </c>
      <c r="AO8" s="26"/>
      <c r="AP8" s="26"/>
      <c r="AQ8" s="24"/>
      <c r="BE8" s="192"/>
      <c r="BS8" s="19" t="s">
        <v>9</v>
      </c>
    </row>
    <row r="9" spans="1:73" ht="14.4" customHeight="1">
      <c r="B9" s="23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4"/>
      <c r="BE9" s="192"/>
      <c r="BS9" s="19" t="s">
        <v>9</v>
      </c>
    </row>
    <row r="10" spans="1:73" ht="14.4" customHeight="1">
      <c r="B10" s="23"/>
      <c r="C10" s="26"/>
      <c r="D10" s="30" t="s">
        <v>26</v>
      </c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30" t="s">
        <v>27</v>
      </c>
      <c r="AL10" s="26"/>
      <c r="AM10" s="26"/>
      <c r="AN10" s="28" t="s">
        <v>20</v>
      </c>
      <c r="AO10" s="26"/>
      <c r="AP10" s="26"/>
      <c r="AQ10" s="24"/>
      <c r="BE10" s="192"/>
      <c r="BS10" s="19" t="s">
        <v>9</v>
      </c>
    </row>
    <row r="11" spans="1:73" ht="18.45" customHeight="1">
      <c r="B11" s="23"/>
      <c r="C11" s="26"/>
      <c r="D11" s="26"/>
      <c r="E11" s="28" t="s">
        <v>28</v>
      </c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30" t="s">
        <v>29</v>
      </c>
      <c r="AL11" s="26"/>
      <c r="AM11" s="26"/>
      <c r="AN11" s="28" t="s">
        <v>20</v>
      </c>
      <c r="AO11" s="26"/>
      <c r="AP11" s="26"/>
      <c r="AQ11" s="24"/>
      <c r="BE11" s="192"/>
      <c r="BS11" s="19" t="s">
        <v>9</v>
      </c>
    </row>
    <row r="12" spans="1:73" ht="6.9" customHeight="1">
      <c r="B12" s="23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4"/>
      <c r="BE12" s="192"/>
      <c r="BS12" s="19" t="s">
        <v>9</v>
      </c>
    </row>
    <row r="13" spans="1:73" ht="14.4" customHeight="1">
      <c r="B13" s="23"/>
      <c r="C13" s="26"/>
      <c r="D13" s="30" t="s">
        <v>30</v>
      </c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30" t="s">
        <v>27</v>
      </c>
      <c r="AL13" s="26"/>
      <c r="AM13" s="26"/>
      <c r="AN13" s="32" t="s">
        <v>31</v>
      </c>
      <c r="AO13" s="26"/>
      <c r="AP13" s="26"/>
      <c r="AQ13" s="24"/>
      <c r="BE13" s="192"/>
      <c r="BS13" s="19" t="s">
        <v>9</v>
      </c>
    </row>
    <row r="14" spans="1:73" ht="13.2">
      <c r="B14" s="23"/>
      <c r="C14" s="26"/>
      <c r="D14" s="26"/>
      <c r="E14" s="193" t="s">
        <v>31</v>
      </c>
      <c r="F14" s="194"/>
      <c r="G14" s="194"/>
      <c r="H14" s="194"/>
      <c r="I14" s="194"/>
      <c r="J14" s="194"/>
      <c r="K14" s="194"/>
      <c r="L14" s="194"/>
      <c r="M14" s="194"/>
      <c r="N14" s="194"/>
      <c r="O14" s="194"/>
      <c r="P14" s="194"/>
      <c r="Q14" s="194"/>
      <c r="R14" s="194"/>
      <c r="S14" s="194"/>
      <c r="T14" s="194"/>
      <c r="U14" s="194"/>
      <c r="V14" s="194"/>
      <c r="W14" s="194"/>
      <c r="X14" s="194"/>
      <c r="Y14" s="194"/>
      <c r="Z14" s="194"/>
      <c r="AA14" s="194"/>
      <c r="AB14" s="194"/>
      <c r="AC14" s="194"/>
      <c r="AD14" s="194"/>
      <c r="AE14" s="194"/>
      <c r="AF14" s="194"/>
      <c r="AG14" s="194"/>
      <c r="AH14" s="194"/>
      <c r="AI14" s="194"/>
      <c r="AJ14" s="194"/>
      <c r="AK14" s="30" t="s">
        <v>29</v>
      </c>
      <c r="AL14" s="26"/>
      <c r="AM14" s="26"/>
      <c r="AN14" s="32" t="s">
        <v>31</v>
      </c>
      <c r="AO14" s="26"/>
      <c r="AP14" s="26"/>
      <c r="AQ14" s="24"/>
      <c r="BE14" s="192"/>
      <c r="BS14" s="19" t="s">
        <v>9</v>
      </c>
    </row>
    <row r="15" spans="1:73" ht="6.9" customHeight="1">
      <c r="B15" s="23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4"/>
      <c r="BE15" s="192"/>
      <c r="BS15" s="19" t="s">
        <v>6</v>
      </c>
    </row>
    <row r="16" spans="1:73" ht="14.4" customHeight="1">
      <c r="B16" s="23"/>
      <c r="C16" s="26"/>
      <c r="D16" s="30" t="s">
        <v>32</v>
      </c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30" t="s">
        <v>27</v>
      </c>
      <c r="AL16" s="26"/>
      <c r="AM16" s="26"/>
      <c r="AN16" s="28" t="s">
        <v>20</v>
      </c>
      <c r="AO16" s="26"/>
      <c r="AP16" s="26"/>
      <c r="AQ16" s="24"/>
      <c r="BE16" s="192"/>
      <c r="BS16" s="19" t="s">
        <v>6</v>
      </c>
    </row>
    <row r="17" spans="2:71" ht="18.45" customHeight="1">
      <c r="B17" s="23"/>
      <c r="C17" s="26"/>
      <c r="D17" s="26"/>
      <c r="E17" s="28" t="s">
        <v>33</v>
      </c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30" t="s">
        <v>29</v>
      </c>
      <c r="AL17" s="26"/>
      <c r="AM17" s="26"/>
      <c r="AN17" s="28" t="s">
        <v>20</v>
      </c>
      <c r="AO17" s="26"/>
      <c r="AP17" s="26"/>
      <c r="AQ17" s="24"/>
      <c r="BE17" s="192"/>
      <c r="BS17" s="19" t="s">
        <v>34</v>
      </c>
    </row>
    <row r="18" spans="2:71" ht="6.9" customHeight="1">
      <c r="B18" s="23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4"/>
      <c r="BE18" s="192"/>
      <c r="BS18" s="19" t="s">
        <v>9</v>
      </c>
    </row>
    <row r="19" spans="2:71" ht="14.4" customHeight="1">
      <c r="B19" s="23"/>
      <c r="C19" s="26"/>
      <c r="D19" s="30" t="s">
        <v>35</v>
      </c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30" t="s">
        <v>27</v>
      </c>
      <c r="AL19" s="26"/>
      <c r="AM19" s="26"/>
      <c r="AN19" s="28" t="s">
        <v>20</v>
      </c>
      <c r="AO19" s="26"/>
      <c r="AP19" s="26"/>
      <c r="AQ19" s="24"/>
      <c r="BE19" s="192"/>
      <c r="BS19" s="19" t="s">
        <v>9</v>
      </c>
    </row>
    <row r="20" spans="2:71" ht="18.45" customHeight="1">
      <c r="B20" s="23"/>
      <c r="C20" s="26"/>
      <c r="D20" s="26"/>
      <c r="E20" s="28" t="s">
        <v>36</v>
      </c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30" t="s">
        <v>29</v>
      </c>
      <c r="AL20" s="26"/>
      <c r="AM20" s="26"/>
      <c r="AN20" s="28" t="s">
        <v>20</v>
      </c>
      <c r="AO20" s="26"/>
      <c r="AP20" s="26"/>
      <c r="AQ20" s="24"/>
      <c r="BE20" s="192"/>
    </row>
    <row r="21" spans="2:71" ht="6.9" customHeight="1">
      <c r="B21" s="23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4"/>
      <c r="BE21" s="192"/>
    </row>
    <row r="22" spans="2:71" ht="13.2">
      <c r="B22" s="23"/>
      <c r="C22" s="26"/>
      <c r="D22" s="30" t="s">
        <v>37</v>
      </c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/>
      <c r="AO22" s="26"/>
      <c r="AP22" s="26"/>
      <c r="AQ22" s="24"/>
      <c r="BE22" s="192"/>
    </row>
    <row r="23" spans="2:71" ht="16.5" customHeight="1">
      <c r="B23" s="23"/>
      <c r="C23" s="26"/>
      <c r="D23" s="26"/>
      <c r="E23" s="195" t="s">
        <v>20</v>
      </c>
      <c r="F23" s="195"/>
      <c r="G23" s="195"/>
      <c r="H23" s="195"/>
      <c r="I23" s="195"/>
      <c r="J23" s="195"/>
      <c r="K23" s="195"/>
      <c r="L23" s="195"/>
      <c r="M23" s="195"/>
      <c r="N23" s="195"/>
      <c r="O23" s="195"/>
      <c r="P23" s="195"/>
      <c r="Q23" s="195"/>
      <c r="R23" s="195"/>
      <c r="S23" s="195"/>
      <c r="T23" s="195"/>
      <c r="U23" s="195"/>
      <c r="V23" s="195"/>
      <c r="W23" s="195"/>
      <c r="X23" s="195"/>
      <c r="Y23" s="195"/>
      <c r="Z23" s="195"/>
      <c r="AA23" s="195"/>
      <c r="AB23" s="195"/>
      <c r="AC23" s="195"/>
      <c r="AD23" s="195"/>
      <c r="AE23" s="195"/>
      <c r="AF23" s="195"/>
      <c r="AG23" s="195"/>
      <c r="AH23" s="195"/>
      <c r="AI23" s="195"/>
      <c r="AJ23" s="195"/>
      <c r="AK23" s="195"/>
      <c r="AL23" s="195"/>
      <c r="AM23" s="195"/>
      <c r="AN23" s="195"/>
      <c r="AO23" s="26"/>
      <c r="AP23" s="26"/>
      <c r="AQ23" s="24"/>
      <c r="BE23" s="192"/>
    </row>
    <row r="24" spans="2:71" ht="6.9" customHeight="1">
      <c r="B24" s="23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  <c r="AO24" s="26"/>
      <c r="AP24" s="26"/>
      <c r="AQ24" s="24"/>
      <c r="BE24" s="192"/>
    </row>
    <row r="25" spans="2:71" ht="6.9" customHeight="1">
      <c r="B25" s="23"/>
      <c r="C25" s="26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6"/>
      <c r="AQ25" s="24"/>
      <c r="BE25" s="192"/>
    </row>
    <row r="26" spans="2:71" ht="14.4" customHeight="1">
      <c r="B26" s="23"/>
      <c r="C26" s="26"/>
      <c r="D26" s="34" t="s">
        <v>38</v>
      </c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196">
        <f>ROUND(AG87,2)</f>
        <v>0</v>
      </c>
      <c r="AL26" s="197"/>
      <c r="AM26" s="197"/>
      <c r="AN26" s="197"/>
      <c r="AO26" s="197"/>
      <c r="AP26" s="26"/>
      <c r="AQ26" s="24"/>
      <c r="BE26" s="192"/>
    </row>
    <row r="27" spans="2:71" ht="14.4" customHeight="1">
      <c r="B27" s="23"/>
      <c r="C27" s="26"/>
      <c r="D27" s="34" t="s">
        <v>39</v>
      </c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196">
        <f>ROUND(AG98,2)</f>
        <v>0</v>
      </c>
      <c r="AL27" s="196"/>
      <c r="AM27" s="196"/>
      <c r="AN27" s="196"/>
      <c r="AO27" s="196"/>
      <c r="AP27" s="26"/>
      <c r="AQ27" s="24"/>
      <c r="BE27" s="192"/>
    </row>
    <row r="28" spans="2:71" s="1" customFormat="1" ht="6.9" customHeight="1"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7"/>
      <c r="BE28" s="192"/>
    </row>
    <row r="29" spans="2:71" s="1" customFormat="1" ht="25.95" customHeight="1">
      <c r="B29" s="35"/>
      <c r="C29" s="36"/>
      <c r="D29" s="38" t="s">
        <v>40</v>
      </c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  <c r="AF29" s="39"/>
      <c r="AG29" s="39"/>
      <c r="AH29" s="39"/>
      <c r="AI29" s="39"/>
      <c r="AJ29" s="39"/>
      <c r="AK29" s="198">
        <f>ROUND(AK26+AK27,2)</f>
        <v>0</v>
      </c>
      <c r="AL29" s="199"/>
      <c r="AM29" s="199"/>
      <c r="AN29" s="199"/>
      <c r="AO29" s="199"/>
      <c r="AP29" s="36"/>
      <c r="AQ29" s="37"/>
      <c r="BE29" s="192"/>
    </row>
    <row r="30" spans="2:71" s="1" customFormat="1" ht="6.9" customHeight="1">
      <c r="B30" s="35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7"/>
      <c r="BE30" s="192"/>
    </row>
    <row r="31" spans="2:71" s="2" customFormat="1" ht="14.4" customHeight="1">
      <c r="B31" s="40"/>
      <c r="C31" s="41"/>
      <c r="D31" s="42" t="s">
        <v>41</v>
      </c>
      <c r="E31" s="41"/>
      <c r="F31" s="42" t="s">
        <v>42</v>
      </c>
      <c r="G31" s="41"/>
      <c r="H31" s="41"/>
      <c r="I31" s="41"/>
      <c r="J31" s="41"/>
      <c r="K31" s="41"/>
      <c r="L31" s="189">
        <v>0.2</v>
      </c>
      <c r="M31" s="190"/>
      <c r="N31" s="190"/>
      <c r="O31" s="190"/>
      <c r="P31" s="41"/>
      <c r="Q31" s="41"/>
      <c r="R31" s="41"/>
      <c r="S31" s="41"/>
      <c r="T31" s="44" t="s">
        <v>43</v>
      </c>
      <c r="U31" s="41"/>
      <c r="V31" s="41"/>
      <c r="W31" s="200">
        <f>ROUND(AZ87+SUM(CD99:CD103),2)</f>
        <v>0</v>
      </c>
      <c r="X31" s="190"/>
      <c r="Y31" s="190"/>
      <c r="Z31" s="190"/>
      <c r="AA31" s="190"/>
      <c r="AB31" s="190"/>
      <c r="AC31" s="190"/>
      <c r="AD31" s="190"/>
      <c r="AE31" s="190"/>
      <c r="AF31" s="41"/>
      <c r="AG31" s="41"/>
      <c r="AH31" s="41"/>
      <c r="AI31" s="41"/>
      <c r="AJ31" s="41"/>
      <c r="AK31" s="200">
        <f>ROUND(AV87+SUM(BY99:BY103),2)</f>
        <v>0</v>
      </c>
      <c r="AL31" s="190"/>
      <c r="AM31" s="190"/>
      <c r="AN31" s="190"/>
      <c r="AO31" s="190"/>
      <c r="AP31" s="41"/>
      <c r="AQ31" s="45"/>
      <c r="BE31" s="192"/>
    </row>
    <row r="32" spans="2:71" s="2" customFormat="1" ht="14.4" customHeight="1">
      <c r="B32" s="40"/>
      <c r="C32" s="41"/>
      <c r="D32" s="41"/>
      <c r="E32" s="41"/>
      <c r="F32" s="42" t="s">
        <v>44</v>
      </c>
      <c r="G32" s="41"/>
      <c r="H32" s="41"/>
      <c r="I32" s="41"/>
      <c r="J32" s="41"/>
      <c r="K32" s="41"/>
      <c r="L32" s="189">
        <v>0.2</v>
      </c>
      <c r="M32" s="190"/>
      <c r="N32" s="190"/>
      <c r="O32" s="190"/>
      <c r="P32" s="41"/>
      <c r="Q32" s="41"/>
      <c r="R32" s="41"/>
      <c r="S32" s="41"/>
      <c r="T32" s="44" t="s">
        <v>43</v>
      </c>
      <c r="U32" s="41"/>
      <c r="V32" s="41"/>
      <c r="W32" s="200">
        <f>ROUND(BA87+SUM(CE99:CE103),2)</f>
        <v>0</v>
      </c>
      <c r="X32" s="190"/>
      <c r="Y32" s="190"/>
      <c r="Z32" s="190"/>
      <c r="AA32" s="190"/>
      <c r="AB32" s="190"/>
      <c r="AC32" s="190"/>
      <c r="AD32" s="190"/>
      <c r="AE32" s="190"/>
      <c r="AF32" s="41"/>
      <c r="AG32" s="41"/>
      <c r="AH32" s="41"/>
      <c r="AI32" s="41"/>
      <c r="AJ32" s="41"/>
      <c r="AK32" s="200">
        <f>ROUND(AW87+SUM(BZ99:BZ103),2)</f>
        <v>0</v>
      </c>
      <c r="AL32" s="190"/>
      <c r="AM32" s="190"/>
      <c r="AN32" s="190"/>
      <c r="AO32" s="190"/>
      <c r="AP32" s="41"/>
      <c r="AQ32" s="45"/>
      <c r="BE32" s="192"/>
    </row>
    <row r="33" spans="2:57" s="2" customFormat="1" ht="14.4" hidden="1" customHeight="1">
      <c r="B33" s="40"/>
      <c r="C33" s="41"/>
      <c r="D33" s="41"/>
      <c r="E33" s="41"/>
      <c r="F33" s="42" t="s">
        <v>45</v>
      </c>
      <c r="G33" s="41"/>
      <c r="H33" s="41"/>
      <c r="I33" s="41"/>
      <c r="J33" s="41"/>
      <c r="K33" s="41"/>
      <c r="L33" s="189">
        <v>0.2</v>
      </c>
      <c r="M33" s="190"/>
      <c r="N33" s="190"/>
      <c r="O33" s="190"/>
      <c r="P33" s="41"/>
      <c r="Q33" s="41"/>
      <c r="R33" s="41"/>
      <c r="S33" s="41"/>
      <c r="T33" s="44" t="s">
        <v>43</v>
      </c>
      <c r="U33" s="41"/>
      <c r="V33" s="41"/>
      <c r="W33" s="200">
        <f>ROUND(BB87+SUM(CF99:CF103),2)</f>
        <v>0</v>
      </c>
      <c r="X33" s="190"/>
      <c r="Y33" s="190"/>
      <c r="Z33" s="190"/>
      <c r="AA33" s="190"/>
      <c r="AB33" s="190"/>
      <c r="AC33" s="190"/>
      <c r="AD33" s="190"/>
      <c r="AE33" s="190"/>
      <c r="AF33" s="41"/>
      <c r="AG33" s="41"/>
      <c r="AH33" s="41"/>
      <c r="AI33" s="41"/>
      <c r="AJ33" s="41"/>
      <c r="AK33" s="200">
        <v>0</v>
      </c>
      <c r="AL33" s="190"/>
      <c r="AM33" s="190"/>
      <c r="AN33" s="190"/>
      <c r="AO33" s="190"/>
      <c r="AP33" s="41"/>
      <c r="AQ33" s="45"/>
      <c r="BE33" s="192"/>
    </row>
    <row r="34" spans="2:57" s="2" customFormat="1" ht="14.4" hidden="1" customHeight="1">
      <c r="B34" s="40"/>
      <c r="C34" s="41"/>
      <c r="D34" s="41"/>
      <c r="E34" s="41"/>
      <c r="F34" s="42" t="s">
        <v>46</v>
      </c>
      <c r="G34" s="41"/>
      <c r="H34" s="41"/>
      <c r="I34" s="41"/>
      <c r="J34" s="41"/>
      <c r="K34" s="41"/>
      <c r="L34" s="189">
        <v>0.2</v>
      </c>
      <c r="M34" s="190"/>
      <c r="N34" s="190"/>
      <c r="O34" s="190"/>
      <c r="P34" s="41"/>
      <c r="Q34" s="41"/>
      <c r="R34" s="41"/>
      <c r="S34" s="41"/>
      <c r="T34" s="44" t="s">
        <v>43</v>
      </c>
      <c r="U34" s="41"/>
      <c r="V34" s="41"/>
      <c r="W34" s="200">
        <f>ROUND(BC87+SUM(CG99:CG103),2)</f>
        <v>0</v>
      </c>
      <c r="X34" s="190"/>
      <c r="Y34" s="190"/>
      <c r="Z34" s="190"/>
      <c r="AA34" s="190"/>
      <c r="AB34" s="190"/>
      <c r="AC34" s="190"/>
      <c r="AD34" s="190"/>
      <c r="AE34" s="190"/>
      <c r="AF34" s="41"/>
      <c r="AG34" s="41"/>
      <c r="AH34" s="41"/>
      <c r="AI34" s="41"/>
      <c r="AJ34" s="41"/>
      <c r="AK34" s="200">
        <v>0</v>
      </c>
      <c r="AL34" s="190"/>
      <c r="AM34" s="190"/>
      <c r="AN34" s="190"/>
      <c r="AO34" s="190"/>
      <c r="AP34" s="41"/>
      <c r="AQ34" s="45"/>
      <c r="BE34" s="192"/>
    </row>
    <row r="35" spans="2:57" s="2" customFormat="1" ht="14.4" hidden="1" customHeight="1">
      <c r="B35" s="40"/>
      <c r="C35" s="41"/>
      <c r="D35" s="41"/>
      <c r="E35" s="41"/>
      <c r="F35" s="42" t="s">
        <v>47</v>
      </c>
      <c r="G35" s="41"/>
      <c r="H35" s="41"/>
      <c r="I35" s="41"/>
      <c r="J35" s="41"/>
      <c r="K35" s="41"/>
      <c r="L35" s="189">
        <v>0</v>
      </c>
      <c r="M35" s="190"/>
      <c r="N35" s="190"/>
      <c r="O35" s="190"/>
      <c r="P35" s="41"/>
      <c r="Q35" s="41"/>
      <c r="R35" s="41"/>
      <c r="S35" s="41"/>
      <c r="T35" s="44" t="s">
        <v>43</v>
      </c>
      <c r="U35" s="41"/>
      <c r="V35" s="41"/>
      <c r="W35" s="200">
        <f>ROUND(BD87+SUM(CH99:CH103),2)</f>
        <v>0</v>
      </c>
      <c r="X35" s="190"/>
      <c r="Y35" s="190"/>
      <c r="Z35" s="190"/>
      <c r="AA35" s="190"/>
      <c r="AB35" s="190"/>
      <c r="AC35" s="190"/>
      <c r="AD35" s="190"/>
      <c r="AE35" s="190"/>
      <c r="AF35" s="41"/>
      <c r="AG35" s="41"/>
      <c r="AH35" s="41"/>
      <c r="AI35" s="41"/>
      <c r="AJ35" s="41"/>
      <c r="AK35" s="200">
        <v>0</v>
      </c>
      <c r="AL35" s="190"/>
      <c r="AM35" s="190"/>
      <c r="AN35" s="190"/>
      <c r="AO35" s="190"/>
      <c r="AP35" s="41"/>
      <c r="AQ35" s="45"/>
    </row>
    <row r="36" spans="2:57" s="1" customFormat="1" ht="6.9" customHeight="1"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7"/>
    </row>
    <row r="37" spans="2:57" s="1" customFormat="1" ht="25.95" customHeight="1">
      <c r="B37" s="35"/>
      <c r="C37" s="46"/>
      <c r="D37" s="47" t="s">
        <v>48</v>
      </c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9" t="s">
        <v>49</v>
      </c>
      <c r="U37" s="48"/>
      <c r="V37" s="48"/>
      <c r="W37" s="48"/>
      <c r="X37" s="211" t="s">
        <v>50</v>
      </c>
      <c r="Y37" s="212"/>
      <c r="Z37" s="212"/>
      <c r="AA37" s="212"/>
      <c r="AB37" s="212"/>
      <c r="AC37" s="48"/>
      <c r="AD37" s="48"/>
      <c r="AE37" s="48"/>
      <c r="AF37" s="48"/>
      <c r="AG37" s="48"/>
      <c r="AH37" s="48"/>
      <c r="AI37" s="48"/>
      <c r="AJ37" s="48"/>
      <c r="AK37" s="213">
        <f>SUM(AK29:AK35)</f>
        <v>0</v>
      </c>
      <c r="AL37" s="212"/>
      <c r="AM37" s="212"/>
      <c r="AN37" s="212"/>
      <c r="AO37" s="214"/>
      <c r="AP37" s="46"/>
      <c r="AQ37" s="37"/>
    </row>
    <row r="38" spans="2:57" s="1" customFormat="1" ht="14.4" customHeight="1">
      <c r="B38" s="35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36"/>
      <c r="AP38" s="36"/>
      <c r="AQ38" s="37"/>
    </row>
    <row r="39" spans="2:57" ht="12">
      <c r="B39" s="23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  <c r="AL39" s="26"/>
      <c r="AM39" s="26"/>
      <c r="AN39" s="26"/>
      <c r="AO39" s="26"/>
      <c r="AP39" s="26"/>
      <c r="AQ39" s="24"/>
    </row>
    <row r="40" spans="2:57" ht="12">
      <c r="B40" s="23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  <c r="AL40" s="26"/>
      <c r="AM40" s="26"/>
      <c r="AN40" s="26"/>
      <c r="AO40" s="26"/>
      <c r="AP40" s="26"/>
      <c r="AQ40" s="24"/>
    </row>
    <row r="41" spans="2:57" ht="12">
      <c r="B41" s="23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  <c r="AL41" s="26"/>
      <c r="AM41" s="26"/>
      <c r="AN41" s="26"/>
      <c r="AO41" s="26"/>
      <c r="AP41" s="26"/>
      <c r="AQ41" s="24"/>
    </row>
    <row r="42" spans="2:57" ht="12">
      <c r="B42" s="23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  <c r="AL42" s="26"/>
      <c r="AM42" s="26"/>
      <c r="AN42" s="26"/>
      <c r="AO42" s="26"/>
      <c r="AP42" s="26"/>
      <c r="AQ42" s="24"/>
    </row>
    <row r="43" spans="2:57" ht="12">
      <c r="B43" s="23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M43" s="26"/>
      <c r="AN43" s="26"/>
      <c r="AO43" s="26"/>
      <c r="AP43" s="26"/>
      <c r="AQ43" s="24"/>
    </row>
    <row r="44" spans="2:57" ht="12">
      <c r="B44" s="23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  <c r="AL44" s="26"/>
      <c r="AM44" s="26"/>
      <c r="AN44" s="26"/>
      <c r="AO44" s="26"/>
      <c r="AP44" s="26"/>
      <c r="AQ44" s="24"/>
    </row>
    <row r="45" spans="2:57" ht="12">
      <c r="B45" s="23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  <c r="AL45" s="26"/>
      <c r="AM45" s="26"/>
      <c r="AN45" s="26"/>
      <c r="AO45" s="26"/>
      <c r="AP45" s="26"/>
      <c r="AQ45" s="24"/>
    </row>
    <row r="46" spans="2:57" ht="12">
      <c r="B46" s="23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  <c r="AL46" s="26"/>
      <c r="AM46" s="26"/>
      <c r="AN46" s="26"/>
      <c r="AO46" s="26"/>
      <c r="AP46" s="26"/>
      <c r="AQ46" s="24"/>
    </row>
    <row r="47" spans="2:57" ht="12">
      <c r="B47" s="23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  <c r="AL47" s="26"/>
      <c r="AM47" s="26"/>
      <c r="AN47" s="26"/>
      <c r="AO47" s="26"/>
      <c r="AP47" s="26"/>
      <c r="AQ47" s="24"/>
    </row>
    <row r="48" spans="2:57" ht="12">
      <c r="B48" s="23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  <c r="AL48" s="26"/>
      <c r="AM48" s="26"/>
      <c r="AN48" s="26"/>
      <c r="AO48" s="26"/>
      <c r="AP48" s="26"/>
      <c r="AQ48" s="24"/>
    </row>
    <row r="49" spans="2:43" s="1" customFormat="1">
      <c r="B49" s="35"/>
      <c r="C49" s="36"/>
      <c r="D49" s="50" t="s">
        <v>51</v>
      </c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2"/>
      <c r="AA49" s="36"/>
      <c r="AB49" s="36"/>
      <c r="AC49" s="50" t="s">
        <v>52</v>
      </c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2"/>
      <c r="AP49" s="36"/>
      <c r="AQ49" s="37"/>
    </row>
    <row r="50" spans="2:43" ht="12">
      <c r="B50" s="23"/>
      <c r="C50" s="26"/>
      <c r="D50" s="53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54"/>
      <c r="AA50" s="26"/>
      <c r="AB50" s="26"/>
      <c r="AC50" s="53"/>
      <c r="AD50" s="26"/>
      <c r="AE50" s="26"/>
      <c r="AF50" s="26"/>
      <c r="AG50" s="26"/>
      <c r="AH50" s="26"/>
      <c r="AI50" s="26"/>
      <c r="AJ50" s="26"/>
      <c r="AK50" s="26"/>
      <c r="AL50" s="26"/>
      <c r="AM50" s="26"/>
      <c r="AN50" s="26"/>
      <c r="AO50" s="54"/>
      <c r="AP50" s="26"/>
      <c r="AQ50" s="24"/>
    </row>
    <row r="51" spans="2:43" ht="12">
      <c r="B51" s="23"/>
      <c r="C51" s="26"/>
      <c r="D51" s="53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54"/>
      <c r="AA51" s="26"/>
      <c r="AB51" s="26"/>
      <c r="AC51" s="53"/>
      <c r="AD51" s="26"/>
      <c r="AE51" s="26"/>
      <c r="AF51" s="26"/>
      <c r="AG51" s="26"/>
      <c r="AH51" s="26"/>
      <c r="AI51" s="26"/>
      <c r="AJ51" s="26"/>
      <c r="AK51" s="26"/>
      <c r="AL51" s="26"/>
      <c r="AM51" s="26"/>
      <c r="AN51" s="26"/>
      <c r="AO51" s="54"/>
      <c r="AP51" s="26"/>
      <c r="AQ51" s="24"/>
    </row>
    <row r="52" spans="2:43" ht="12">
      <c r="B52" s="23"/>
      <c r="C52" s="26"/>
      <c r="D52" s="53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54"/>
      <c r="AA52" s="26"/>
      <c r="AB52" s="26"/>
      <c r="AC52" s="53"/>
      <c r="AD52" s="26"/>
      <c r="AE52" s="26"/>
      <c r="AF52" s="26"/>
      <c r="AG52" s="26"/>
      <c r="AH52" s="26"/>
      <c r="AI52" s="26"/>
      <c r="AJ52" s="26"/>
      <c r="AK52" s="26"/>
      <c r="AL52" s="26"/>
      <c r="AM52" s="26"/>
      <c r="AN52" s="26"/>
      <c r="AO52" s="54"/>
      <c r="AP52" s="26"/>
      <c r="AQ52" s="24"/>
    </row>
    <row r="53" spans="2:43" ht="12">
      <c r="B53" s="23"/>
      <c r="C53" s="26"/>
      <c r="D53" s="53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54"/>
      <c r="AA53" s="26"/>
      <c r="AB53" s="26"/>
      <c r="AC53" s="53"/>
      <c r="AD53" s="26"/>
      <c r="AE53" s="26"/>
      <c r="AF53" s="26"/>
      <c r="AG53" s="26"/>
      <c r="AH53" s="26"/>
      <c r="AI53" s="26"/>
      <c r="AJ53" s="26"/>
      <c r="AK53" s="26"/>
      <c r="AL53" s="26"/>
      <c r="AM53" s="26"/>
      <c r="AN53" s="26"/>
      <c r="AO53" s="54"/>
      <c r="AP53" s="26"/>
      <c r="AQ53" s="24"/>
    </row>
    <row r="54" spans="2:43" ht="12">
      <c r="B54" s="23"/>
      <c r="C54" s="26"/>
      <c r="D54" s="53"/>
      <c r="E54" s="26"/>
      <c r="F54" s="26"/>
      <c r="G54" s="26"/>
      <c r="H54" s="26"/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54"/>
      <c r="AA54" s="26"/>
      <c r="AB54" s="26"/>
      <c r="AC54" s="53"/>
      <c r="AD54" s="26"/>
      <c r="AE54" s="26"/>
      <c r="AF54" s="26"/>
      <c r="AG54" s="26"/>
      <c r="AH54" s="26"/>
      <c r="AI54" s="26"/>
      <c r="AJ54" s="26"/>
      <c r="AK54" s="26"/>
      <c r="AL54" s="26"/>
      <c r="AM54" s="26"/>
      <c r="AN54" s="26"/>
      <c r="AO54" s="54"/>
      <c r="AP54" s="26"/>
      <c r="AQ54" s="24"/>
    </row>
    <row r="55" spans="2:43" ht="12">
      <c r="B55" s="23"/>
      <c r="C55" s="26"/>
      <c r="D55" s="53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54"/>
      <c r="AA55" s="26"/>
      <c r="AB55" s="26"/>
      <c r="AC55" s="53"/>
      <c r="AD55" s="26"/>
      <c r="AE55" s="26"/>
      <c r="AF55" s="26"/>
      <c r="AG55" s="26"/>
      <c r="AH55" s="26"/>
      <c r="AI55" s="26"/>
      <c r="AJ55" s="26"/>
      <c r="AK55" s="26"/>
      <c r="AL55" s="26"/>
      <c r="AM55" s="26"/>
      <c r="AN55" s="26"/>
      <c r="AO55" s="54"/>
      <c r="AP55" s="26"/>
      <c r="AQ55" s="24"/>
    </row>
    <row r="56" spans="2:43" ht="12">
      <c r="B56" s="23"/>
      <c r="C56" s="26"/>
      <c r="D56" s="53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54"/>
      <c r="AA56" s="26"/>
      <c r="AB56" s="26"/>
      <c r="AC56" s="53"/>
      <c r="AD56" s="26"/>
      <c r="AE56" s="26"/>
      <c r="AF56" s="26"/>
      <c r="AG56" s="26"/>
      <c r="AH56" s="26"/>
      <c r="AI56" s="26"/>
      <c r="AJ56" s="26"/>
      <c r="AK56" s="26"/>
      <c r="AL56" s="26"/>
      <c r="AM56" s="26"/>
      <c r="AN56" s="26"/>
      <c r="AO56" s="54"/>
      <c r="AP56" s="26"/>
      <c r="AQ56" s="24"/>
    </row>
    <row r="57" spans="2:43" ht="12">
      <c r="B57" s="23"/>
      <c r="C57" s="26"/>
      <c r="D57" s="53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54"/>
      <c r="AA57" s="26"/>
      <c r="AB57" s="26"/>
      <c r="AC57" s="53"/>
      <c r="AD57" s="26"/>
      <c r="AE57" s="26"/>
      <c r="AF57" s="26"/>
      <c r="AG57" s="26"/>
      <c r="AH57" s="26"/>
      <c r="AI57" s="26"/>
      <c r="AJ57" s="26"/>
      <c r="AK57" s="26"/>
      <c r="AL57" s="26"/>
      <c r="AM57" s="26"/>
      <c r="AN57" s="26"/>
      <c r="AO57" s="54"/>
      <c r="AP57" s="26"/>
      <c r="AQ57" s="24"/>
    </row>
    <row r="58" spans="2:43" s="1" customFormat="1">
      <c r="B58" s="35"/>
      <c r="C58" s="36"/>
      <c r="D58" s="55" t="s">
        <v>53</v>
      </c>
      <c r="E58" s="56"/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7" t="s">
        <v>54</v>
      </c>
      <c r="S58" s="56"/>
      <c r="T58" s="56"/>
      <c r="U58" s="56"/>
      <c r="V58" s="56"/>
      <c r="W58" s="56"/>
      <c r="X58" s="56"/>
      <c r="Y58" s="56"/>
      <c r="Z58" s="58"/>
      <c r="AA58" s="36"/>
      <c r="AB58" s="36"/>
      <c r="AC58" s="55" t="s">
        <v>53</v>
      </c>
      <c r="AD58" s="56"/>
      <c r="AE58" s="56"/>
      <c r="AF58" s="56"/>
      <c r="AG58" s="56"/>
      <c r="AH58" s="56"/>
      <c r="AI58" s="56"/>
      <c r="AJ58" s="56"/>
      <c r="AK58" s="56"/>
      <c r="AL58" s="56"/>
      <c r="AM58" s="57" t="s">
        <v>54</v>
      </c>
      <c r="AN58" s="56"/>
      <c r="AO58" s="58"/>
      <c r="AP58" s="36"/>
      <c r="AQ58" s="37"/>
    </row>
    <row r="59" spans="2:43" ht="12">
      <c r="B59" s="23"/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  <c r="AL59" s="26"/>
      <c r="AM59" s="26"/>
      <c r="AN59" s="26"/>
      <c r="AO59" s="26"/>
      <c r="AP59" s="26"/>
      <c r="AQ59" s="24"/>
    </row>
    <row r="60" spans="2:43" s="1" customFormat="1">
      <c r="B60" s="35"/>
      <c r="C60" s="36"/>
      <c r="D60" s="50" t="s">
        <v>55</v>
      </c>
      <c r="E60" s="51"/>
      <c r="F60" s="51"/>
      <c r="G60" s="51"/>
      <c r="H60" s="51"/>
      <c r="I60" s="51"/>
      <c r="J60" s="51"/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2"/>
      <c r="AA60" s="36"/>
      <c r="AB60" s="36"/>
      <c r="AC60" s="50" t="s">
        <v>56</v>
      </c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2"/>
      <c r="AP60" s="36"/>
      <c r="AQ60" s="37"/>
    </row>
    <row r="61" spans="2:43" ht="12">
      <c r="B61" s="23"/>
      <c r="C61" s="26"/>
      <c r="D61" s="53"/>
      <c r="E61" s="26"/>
      <c r="F61" s="26"/>
      <c r="G61" s="26"/>
      <c r="H61" s="26"/>
      <c r="I61" s="26"/>
      <c r="J61" s="26"/>
      <c r="K61" s="26"/>
      <c r="L61" s="26"/>
      <c r="M61" s="26"/>
      <c r="N61" s="26"/>
      <c r="O61" s="26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54"/>
      <c r="AA61" s="26"/>
      <c r="AB61" s="26"/>
      <c r="AC61" s="53"/>
      <c r="AD61" s="26"/>
      <c r="AE61" s="26"/>
      <c r="AF61" s="26"/>
      <c r="AG61" s="26"/>
      <c r="AH61" s="26"/>
      <c r="AI61" s="26"/>
      <c r="AJ61" s="26"/>
      <c r="AK61" s="26"/>
      <c r="AL61" s="26"/>
      <c r="AM61" s="26"/>
      <c r="AN61" s="26"/>
      <c r="AO61" s="54"/>
      <c r="AP61" s="26"/>
      <c r="AQ61" s="24"/>
    </row>
    <row r="62" spans="2:43" ht="12">
      <c r="B62" s="23"/>
      <c r="C62" s="26"/>
      <c r="D62" s="53"/>
      <c r="E62" s="26"/>
      <c r="F62" s="26"/>
      <c r="G62" s="26"/>
      <c r="H62" s="26"/>
      <c r="I62" s="26"/>
      <c r="J62" s="26"/>
      <c r="K62" s="26"/>
      <c r="L62" s="26"/>
      <c r="M62" s="26"/>
      <c r="N62" s="26"/>
      <c r="O62" s="26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54"/>
      <c r="AA62" s="26"/>
      <c r="AB62" s="26"/>
      <c r="AC62" s="53"/>
      <c r="AD62" s="26"/>
      <c r="AE62" s="26"/>
      <c r="AF62" s="26"/>
      <c r="AG62" s="26"/>
      <c r="AH62" s="26"/>
      <c r="AI62" s="26"/>
      <c r="AJ62" s="26"/>
      <c r="AK62" s="26"/>
      <c r="AL62" s="26"/>
      <c r="AM62" s="26"/>
      <c r="AN62" s="26"/>
      <c r="AO62" s="54"/>
      <c r="AP62" s="26"/>
      <c r="AQ62" s="24"/>
    </row>
    <row r="63" spans="2:43" ht="12">
      <c r="B63" s="23"/>
      <c r="C63" s="26"/>
      <c r="D63" s="53"/>
      <c r="E63" s="26"/>
      <c r="F63" s="26"/>
      <c r="G63" s="26"/>
      <c r="H63" s="26"/>
      <c r="I63" s="26"/>
      <c r="J63" s="26"/>
      <c r="K63" s="26"/>
      <c r="L63" s="26"/>
      <c r="M63" s="26"/>
      <c r="N63" s="26"/>
      <c r="O63" s="26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54"/>
      <c r="AA63" s="26"/>
      <c r="AB63" s="26"/>
      <c r="AC63" s="53"/>
      <c r="AD63" s="26"/>
      <c r="AE63" s="26"/>
      <c r="AF63" s="26"/>
      <c r="AG63" s="26"/>
      <c r="AH63" s="26"/>
      <c r="AI63" s="26"/>
      <c r="AJ63" s="26"/>
      <c r="AK63" s="26"/>
      <c r="AL63" s="26"/>
      <c r="AM63" s="26"/>
      <c r="AN63" s="26"/>
      <c r="AO63" s="54"/>
      <c r="AP63" s="26"/>
      <c r="AQ63" s="24"/>
    </row>
    <row r="64" spans="2:43" ht="12">
      <c r="B64" s="23"/>
      <c r="C64" s="26"/>
      <c r="D64" s="53"/>
      <c r="E64" s="26"/>
      <c r="F64" s="26"/>
      <c r="G64" s="26"/>
      <c r="H64" s="26"/>
      <c r="I64" s="26"/>
      <c r="J64" s="26"/>
      <c r="K64" s="26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54"/>
      <c r="AA64" s="26"/>
      <c r="AB64" s="26"/>
      <c r="AC64" s="53"/>
      <c r="AD64" s="26"/>
      <c r="AE64" s="26"/>
      <c r="AF64" s="26"/>
      <c r="AG64" s="26"/>
      <c r="AH64" s="26"/>
      <c r="AI64" s="26"/>
      <c r="AJ64" s="26"/>
      <c r="AK64" s="26"/>
      <c r="AL64" s="26"/>
      <c r="AM64" s="26"/>
      <c r="AN64" s="26"/>
      <c r="AO64" s="54"/>
      <c r="AP64" s="26"/>
      <c r="AQ64" s="24"/>
    </row>
    <row r="65" spans="2:43" ht="12">
      <c r="B65" s="23"/>
      <c r="C65" s="26"/>
      <c r="D65" s="53"/>
      <c r="E65" s="26"/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54"/>
      <c r="AA65" s="26"/>
      <c r="AB65" s="26"/>
      <c r="AC65" s="53"/>
      <c r="AD65" s="26"/>
      <c r="AE65" s="26"/>
      <c r="AF65" s="26"/>
      <c r="AG65" s="26"/>
      <c r="AH65" s="26"/>
      <c r="AI65" s="26"/>
      <c r="AJ65" s="26"/>
      <c r="AK65" s="26"/>
      <c r="AL65" s="26"/>
      <c r="AM65" s="26"/>
      <c r="AN65" s="26"/>
      <c r="AO65" s="54"/>
      <c r="AP65" s="26"/>
      <c r="AQ65" s="24"/>
    </row>
    <row r="66" spans="2:43" ht="12">
      <c r="B66" s="23"/>
      <c r="C66" s="26"/>
      <c r="D66" s="53"/>
      <c r="E66" s="26"/>
      <c r="F66" s="26"/>
      <c r="G66" s="26"/>
      <c r="H66" s="26"/>
      <c r="I66" s="26"/>
      <c r="J66" s="26"/>
      <c r="K66" s="26"/>
      <c r="L66" s="26"/>
      <c r="M66" s="26"/>
      <c r="N66" s="26"/>
      <c r="O66" s="26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54"/>
      <c r="AA66" s="26"/>
      <c r="AB66" s="26"/>
      <c r="AC66" s="53"/>
      <c r="AD66" s="26"/>
      <c r="AE66" s="26"/>
      <c r="AF66" s="26"/>
      <c r="AG66" s="26"/>
      <c r="AH66" s="26"/>
      <c r="AI66" s="26"/>
      <c r="AJ66" s="26"/>
      <c r="AK66" s="26"/>
      <c r="AL66" s="26"/>
      <c r="AM66" s="26"/>
      <c r="AN66" s="26"/>
      <c r="AO66" s="54"/>
      <c r="AP66" s="26"/>
      <c r="AQ66" s="24"/>
    </row>
    <row r="67" spans="2:43" ht="12">
      <c r="B67" s="23"/>
      <c r="C67" s="26"/>
      <c r="D67" s="53"/>
      <c r="E67" s="26"/>
      <c r="F67" s="26"/>
      <c r="G67" s="26"/>
      <c r="H67" s="26"/>
      <c r="I67" s="26"/>
      <c r="J67" s="26"/>
      <c r="K67" s="26"/>
      <c r="L67" s="26"/>
      <c r="M67" s="26"/>
      <c r="N67" s="26"/>
      <c r="O67" s="26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54"/>
      <c r="AA67" s="26"/>
      <c r="AB67" s="26"/>
      <c r="AC67" s="53"/>
      <c r="AD67" s="26"/>
      <c r="AE67" s="26"/>
      <c r="AF67" s="26"/>
      <c r="AG67" s="26"/>
      <c r="AH67" s="26"/>
      <c r="AI67" s="26"/>
      <c r="AJ67" s="26"/>
      <c r="AK67" s="26"/>
      <c r="AL67" s="26"/>
      <c r="AM67" s="26"/>
      <c r="AN67" s="26"/>
      <c r="AO67" s="54"/>
      <c r="AP67" s="26"/>
      <c r="AQ67" s="24"/>
    </row>
    <row r="68" spans="2:43" ht="12">
      <c r="B68" s="23"/>
      <c r="C68" s="26"/>
      <c r="D68" s="53"/>
      <c r="E68" s="26"/>
      <c r="F68" s="26"/>
      <c r="G68" s="26"/>
      <c r="H68" s="26"/>
      <c r="I68" s="26"/>
      <c r="J68" s="26"/>
      <c r="K68" s="26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54"/>
      <c r="AA68" s="26"/>
      <c r="AB68" s="26"/>
      <c r="AC68" s="53"/>
      <c r="AD68" s="26"/>
      <c r="AE68" s="26"/>
      <c r="AF68" s="26"/>
      <c r="AG68" s="26"/>
      <c r="AH68" s="26"/>
      <c r="AI68" s="26"/>
      <c r="AJ68" s="26"/>
      <c r="AK68" s="26"/>
      <c r="AL68" s="26"/>
      <c r="AM68" s="26"/>
      <c r="AN68" s="26"/>
      <c r="AO68" s="54"/>
      <c r="AP68" s="26"/>
      <c r="AQ68" s="24"/>
    </row>
    <row r="69" spans="2:43" s="1" customFormat="1">
      <c r="B69" s="35"/>
      <c r="C69" s="36"/>
      <c r="D69" s="55" t="s">
        <v>53</v>
      </c>
      <c r="E69" s="56"/>
      <c r="F69" s="56"/>
      <c r="G69" s="56"/>
      <c r="H69" s="56"/>
      <c r="I69" s="56"/>
      <c r="J69" s="56"/>
      <c r="K69" s="56"/>
      <c r="L69" s="56"/>
      <c r="M69" s="56"/>
      <c r="N69" s="56"/>
      <c r="O69" s="56"/>
      <c r="P69" s="56"/>
      <c r="Q69" s="56"/>
      <c r="R69" s="57" t="s">
        <v>54</v>
      </c>
      <c r="S69" s="56"/>
      <c r="T69" s="56"/>
      <c r="U69" s="56"/>
      <c r="V69" s="56"/>
      <c r="W69" s="56"/>
      <c r="X69" s="56"/>
      <c r="Y69" s="56"/>
      <c r="Z69" s="58"/>
      <c r="AA69" s="36"/>
      <c r="AB69" s="36"/>
      <c r="AC69" s="55" t="s">
        <v>53</v>
      </c>
      <c r="AD69" s="56"/>
      <c r="AE69" s="56"/>
      <c r="AF69" s="56"/>
      <c r="AG69" s="56"/>
      <c r="AH69" s="56"/>
      <c r="AI69" s="56"/>
      <c r="AJ69" s="56"/>
      <c r="AK69" s="56"/>
      <c r="AL69" s="56"/>
      <c r="AM69" s="57" t="s">
        <v>54</v>
      </c>
      <c r="AN69" s="56"/>
      <c r="AO69" s="58"/>
      <c r="AP69" s="36"/>
      <c r="AQ69" s="37"/>
    </row>
    <row r="70" spans="2:43" s="1" customFormat="1" ht="6.9" customHeight="1">
      <c r="B70" s="35"/>
      <c r="C70" s="36"/>
      <c r="D70" s="36"/>
      <c r="E70" s="36"/>
      <c r="F70" s="36"/>
      <c r="G70" s="36"/>
      <c r="H70" s="36"/>
      <c r="I70" s="36"/>
      <c r="J70" s="36"/>
      <c r="K70" s="36"/>
      <c r="L70" s="36"/>
      <c r="M70" s="36"/>
      <c r="N70" s="36"/>
      <c r="O70" s="36"/>
      <c r="P70" s="36"/>
      <c r="Q70" s="36"/>
      <c r="R70" s="36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  <c r="AF70" s="36"/>
      <c r="AG70" s="36"/>
      <c r="AH70" s="36"/>
      <c r="AI70" s="36"/>
      <c r="AJ70" s="36"/>
      <c r="AK70" s="36"/>
      <c r="AL70" s="36"/>
      <c r="AM70" s="36"/>
      <c r="AN70" s="36"/>
      <c r="AO70" s="36"/>
      <c r="AP70" s="36"/>
      <c r="AQ70" s="37"/>
    </row>
    <row r="71" spans="2:43" s="1" customFormat="1" ht="6.9" customHeight="1"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60"/>
      <c r="M71" s="60"/>
      <c r="N71" s="60"/>
      <c r="O71" s="60"/>
      <c r="P71" s="60"/>
      <c r="Q71" s="60"/>
      <c r="R71" s="60"/>
      <c r="S71" s="60"/>
      <c r="T71" s="60"/>
      <c r="U71" s="60"/>
      <c r="V71" s="60"/>
      <c r="W71" s="60"/>
      <c r="X71" s="60"/>
      <c r="Y71" s="60"/>
      <c r="Z71" s="60"/>
      <c r="AA71" s="60"/>
      <c r="AB71" s="60"/>
      <c r="AC71" s="60"/>
      <c r="AD71" s="60"/>
      <c r="AE71" s="60"/>
      <c r="AF71" s="60"/>
      <c r="AG71" s="60"/>
      <c r="AH71" s="60"/>
      <c r="AI71" s="60"/>
      <c r="AJ71" s="60"/>
      <c r="AK71" s="60"/>
      <c r="AL71" s="60"/>
      <c r="AM71" s="60"/>
      <c r="AN71" s="60"/>
      <c r="AO71" s="60"/>
      <c r="AP71" s="60"/>
      <c r="AQ71" s="61"/>
    </row>
    <row r="75" spans="2:43" s="1" customFormat="1" ht="6.9" customHeight="1"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63"/>
      <c r="M75" s="63"/>
      <c r="N75" s="63"/>
      <c r="O75" s="63"/>
      <c r="P75" s="63"/>
      <c r="Q75" s="63"/>
      <c r="R75" s="63"/>
      <c r="S75" s="63"/>
      <c r="T75" s="63"/>
      <c r="U75" s="63"/>
      <c r="V75" s="63"/>
      <c r="W75" s="63"/>
      <c r="X75" s="63"/>
      <c r="Y75" s="63"/>
      <c r="Z75" s="63"/>
      <c r="AA75" s="63"/>
      <c r="AB75" s="63"/>
      <c r="AC75" s="63"/>
      <c r="AD75" s="63"/>
      <c r="AE75" s="63"/>
      <c r="AF75" s="63"/>
      <c r="AG75" s="63"/>
      <c r="AH75" s="63"/>
      <c r="AI75" s="63"/>
      <c r="AJ75" s="63"/>
      <c r="AK75" s="63"/>
      <c r="AL75" s="63"/>
      <c r="AM75" s="63"/>
      <c r="AN75" s="63"/>
      <c r="AO75" s="63"/>
      <c r="AP75" s="63"/>
      <c r="AQ75" s="64"/>
    </row>
    <row r="76" spans="2:43" s="1" customFormat="1" ht="36.9" customHeight="1">
      <c r="B76" s="35"/>
      <c r="C76" s="203" t="s">
        <v>57</v>
      </c>
      <c r="D76" s="204"/>
      <c r="E76" s="204"/>
      <c r="F76" s="204"/>
      <c r="G76" s="204"/>
      <c r="H76" s="204"/>
      <c r="I76" s="204"/>
      <c r="J76" s="204"/>
      <c r="K76" s="204"/>
      <c r="L76" s="204"/>
      <c r="M76" s="204"/>
      <c r="N76" s="204"/>
      <c r="O76" s="204"/>
      <c r="P76" s="204"/>
      <c r="Q76" s="204"/>
      <c r="R76" s="204"/>
      <c r="S76" s="204"/>
      <c r="T76" s="204"/>
      <c r="U76" s="204"/>
      <c r="V76" s="204"/>
      <c r="W76" s="204"/>
      <c r="X76" s="204"/>
      <c r="Y76" s="204"/>
      <c r="Z76" s="204"/>
      <c r="AA76" s="204"/>
      <c r="AB76" s="204"/>
      <c r="AC76" s="204"/>
      <c r="AD76" s="204"/>
      <c r="AE76" s="204"/>
      <c r="AF76" s="204"/>
      <c r="AG76" s="204"/>
      <c r="AH76" s="204"/>
      <c r="AI76" s="204"/>
      <c r="AJ76" s="204"/>
      <c r="AK76" s="204"/>
      <c r="AL76" s="204"/>
      <c r="AM76" s="204"/>
      <c r="AN76" s="204"/>
      <c r="AO76" s="204"/>
      <c r="AP76" s="204"/>
      <c r="AQ76" s="37"/>
    </row>
    <row r="77" spans="2:43" s="3" customFormat="1" ht="14.4" customHeight="1">
      <c r="B77" s="65"/>
      <c r="C77" s="30" t="s">
        <v>14</v>
      </c>
      <c r="D77" s="66"/>
      <c r="E77" s="66"/>
      <c r="F77" s="66"/>
      <c r="G77" s="66"/>
      <c r="H77" s="66"/>
      <c r="I77" s="66"/>
      <c r="J77" s="66"/>
      <c r="K77" s="66"/>
      <c r="L77" s="66" t="str">
        <f>K5</f>
        <v>SUD01</v>
      </c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7"/>
    </row>
    <row r="78" spans="2:43" s="4" customFormat="1" ht="36.9" customHeight="1">
      <c r="B78" s="68"/>
      <c r="C78" s="69" t="s">
        <v>17</v>
      </c>
      <c r="D78" s="70"/>
      <c r="E78" s="70"/>
      <c r="F78" s="70"/>
      <c r="G78" s="70"/>
      <c r="H78" s="70"/>
      <c r="I78" s="70"/>
      <c r="J78" s="70"/>
      <c r="K78" s="70"/>
      <c r="L78" s="215" t="str">
        <f>K6</f>
        <v>Oprava porúch administratívnej budovy - Okresný súd Bratislava V.</v>
      </c>
      <c r="M78" s="216"/>
      <c r="N78" s="216"/>
      <c r="O78" s="216"/>
      <c r="P78" s="216"/>
      <c r="Q78" s="216"/>
      <c r="R78" s="216"/>
      <c r="S78" s="216"/>
      <c r="T78" s="216"/>
      <c r="U78" s="216"/>
      <c r="V78" s="216"/>
      <c r="W78" s="216"/>
      <c r="X78" s="216"/>
      <c r="Y78" s="216"/>
      <c r="Z78" s="216"/>
      <c r="AA78" s="216"/>
      <c r="AB78" s="216"/>
      <c r="AC78" s="216"/>
      <c r="AD78" s="216"/>
      <c r="AE78" s="216"/>
      <c r="AF78" s="216"/>
      <c r="AG78" s="216"/>
      <c r="AH78" s="216"/>
      <c r="AI78" s="216"/>
      <c r="AJ78" s="216"/>
      <c r="AK78" s="216"/>
      <c r="AL78" s="216"/>
      <c r="AM78" s="216"/>
      <c r="AN78" s="216"/>
      <c r="AO78" s="216"/>
      <c r="AP78" s="70"/>
      <c r="AQ78" s="71"/>
    </row>
    <row r="79" spans="2:43" s="1" customFormat="1" ht="6.9" customHeight="1">
      <c r="B79" s="35"/>
      <c r="C79" s="36"/>
      <c r="D79" s="36"/>
      <c r="E79" s="36"/>
      <c r="F79" s="36"/>
      <c r="G79" s="36"/>
      <c r="H79" s="36"/>
      <c r="I79" s="36"/>
      <c r="J79" s="36"/>
      <c r="K79" s="36"/>
      <c r="L79" s="36"/>
      <c r="M79" s="36"/>
      <c r="N79" s="36"/>
      <c r="O79" s="36"/>
      <c r="P79" s="36"/>
      <c r="Q79" s="36"/>
      <c r="R79" s="36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  <c r="AF79" s="36"/>
      <c r="AG79" s="36"/>
      <c r="AH79" s="36"/>
      <c r="AI79" s="36"/>
      <c r="AJ79" s="36"/>
      <c r="AK79" s="36"/>
      <c r="AL79" s="36"/>
      <c r="AM79" s="36"/>
      <c r="AN79" s="36"/>
      <c r="AO79" s="36"/>
      <c r="AP79" s="36"/>
      <c r="AQ79" s="37"/>
    </row>
    <row r="80" spans="2:43" s="1" customFormat="1" ht="13.2">
      <c r="B80" s="35"/>
      <c r="C80" s="30" t="s">
        <v>22</v>
      </c>
      <c r="D80" s="36"/>
      <c r="E80" s="36"/>
      <c r="F80" s="36"/>
      <c r="G80" s="36"/>
      <c r="H80" s="36"/>
      <c r="I80" s="36"/>
      <c r="J80" s="36"/>
      <c r="K80" s="36"/>
      <c r="L80" s="72" t="str">
        <f>IF(K8="","",K8)</f>
        <v>Bratislava  V</v>
      </c>
      <c r="M80" s="36"/>
      <c r="N80" s="36"/>
      <c r="O80" s="36"/>
      <c r="P80" s="36"/>
      <c r="Q80" s="36"/>
      <c r="R80" s="36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F80" s="36"/>
      <c r="AG80" s="36"/>
      <c r="AH80" s="36"/>
      <c r="AI80" s="30" t="s">
        <v>24</v>
      </c>
      <c r="AJ80" s="36"/>
      <c r="AK80" s="36"/>
      <c r="AL80" s="36"/>
      <c r="AM80" s="73" t="str">
        <f>IF(AN8= "","",AN8)</f>
        <v>10. 5. 2018</v>
      </c>
      <c r="AN80" s="36"/>
      <c r="AO80" s="36"/>
      <c r="AP80" s="36"/>
      <c r="AQ80" s="37"/>
    </row>
    <row r="81" spans="1:76" s="1" customFormat="1" ht="6.9" customHeight="1"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36"/>
      <c r="R81" s="3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F81" s="36"/>
      <c r="AG81" s="36"/>
      <c r="AH81" s="36"/>
      <c r="AI81" s="36"/>
      <c r="AJ81" s="36"/>
      <c r="AK81" s="36"/>
      <c r="AL81" s="36"/>
      <c r="AM81" s="36"/>
      <c r="AN81" s="36"/>
      <c r="AO81" s="36"/>
      <c r="AP81" s="36"/>
      <c r="AQ81" s="37"/>
    </row>
    <row r="82" spans="1:76" s="1" customFormat="1" ht="13.2">
      <c r="B82" s="35"/>
      <c r="C82" s="30" t="s">
        <v>26</v>
      </c>
      <c r="D82" s="36"/>
      <c r="E82" s="36"/>
      <c r="F82" s="36"/>
      <c r="G82" s="36"/>
      <c r="H82" s="36"/>
      <c r="I82" s="36"/>
      <c r="J82" s="36"/>
      <c r="K82" s="36"/>
      <c r="L82" s="66" t="str">
        <f>IF(E11= "","",E11)</f>
        <v>Okresný súd, Bratislava V, Prokofievova 6-12</v>
      </c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0" t="s">
        <v>32</v>
      </c>
      <c r="AJ82" s="36"/>
      <c r="AK82" s="36"/>
      <c r="AL82" s="36"/>
      <c r="AM82" s="219" t="str">
        <f>IF(E17="","",E17)</f>
        <v>Ing. Stanislav Šutliak, PhD -  EPISS</v>
      </c>
      <c r="AN82" s="219"/>
      <c r="AO82" s="219"/>
      <c r="AP82" s="219"/>
      <c r="AQ82" s="37"/>
      <c r="AS82" s="220" t="s">
        <v>58</v>
      </c>
      <c r="AT82" s="221"/>
      <c r="AU82" s="74"/>
      <c r="AV82" s="74"/>
      <c r="AW82" s="74"/>
      <c r="AX82" s="74"/>
      <c r="AY82" s="74"/>
      <c r="AZ82" s="74"/>
      <c r="BA82" s="74"/>
      <c r="BB82" s="74"/>
      <c r="BC82" s="74"/>
      <c r="BD82" s="75"/>
    </row>
    <row r="83" spans="1:76" s="1" customFormat="1" ht="13.2">
      <c r="B83" s="35"/>
      <c r="C83" s="30" t="s">
        <v>30</v>
      </c>
      <c r="D83" s="36"/>
      <c r="E83" s="36"/>
      <c r="F83" s="36"/>
      <c r="G83" s="36"/>
      <c r="H83" s="36"/>
      <c r="I83" s="36"/>
      <c r="J83" s="36"/>
      <c r="K83" s="36"/>
      <c r="L83" s="66" t="str">
        <f>IF(E14= "Vyplň údaj","",E14)</f>
        <v/>
      </c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0" t="s">
        <v>35</v>
      </c>
      <c r="AJ83" s="36"/>
      <c r="AK83" s="36"/>
      <c r="AL83" s="36"/>
      <c r="AM83" s="219" t="str">
        <f>IF(E20="","",E20)</f>
        <v xml:space="preserve"> </v>
      </c>
      <c r="AN83" s="219"/>
      <c r="AO83" s="219"/>
      <c r="AP83" s="219"/>
      <c r="AQ83" s="37"/>
      <c r="AS83" s="222"/>
      <c r="AT83" s="223"/>
      <c r="AU83" s="76"/>
      <c r="AV83" s="76"/>
      <c r="AW83" s="76"/>
      <c r="AX83" s="76"/>
      <c r="AY83" s="76"/>
      <c r="AZ83" s="76"/>
      <c r="BA83" s="76"/>
      <c r="BB83" s="76"/>
      <c r="BC83" s="76"/>
      <c r="BD83" s="77"/>
    </row>
    <row r="84" spans="1:76" s="1" customFormat="1" ht="10.8" customHeight="1">
      <c r="B84" s="35"/>
      <c r="C84" s="36"/>
      <c r="D84" s="36"/>
      <c r="E84" s="36"/>
      <c r="F84" s="36"/>
      <c r="G84" s="36"/>
      <c r="H84" s="36"/>
      <c r="I84" s="36"/>
      <c r="J84" s="36"/>
      <c r="K84" s="36"/>
      <c r="L84" s="36"/>
      <c r="M84" s="36"/>
      <c r="N84" s="36"/>
      <c r="O84" s="36"/>
      <c r="P84" s="36"/>
      <c r="Q84" s="36"/>
      <c r="R84" s="36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F84" s="36"/>
      <c r="AG84" s="36"/>
      <c r="AH84" s="36"/>
      <c r="AI84" s="36"/>
      <c r="AJ84" s="36"/>
      <c r="AK84" s="36"/>
      <c r="AL84" s="36"/>
      <c r="AM84" s="36"/>
      <c r="AN84" s="36"/>
      <c r="AO84" s="36"/>
      <c r="AP84" s="36"/>
      <c r="AQ84" s="37"/>
      <c r="AS84" s="224"/>
      <c r="AT84" s="225"/>
      <c r="AU84" s="36"/>
      <c r="AV84" s="36"/>
      <c r="AW84" s="36"/>
      <c r="AX84" s="36"/>
      <c r="AY84" s="36"/>
      <c r="AZ84" s="36"/>
      <c r="BA84" s="36"/>
      <c r="BB84" s="36"/>
      <c r="BC84" s="36"/>
      <c r="BD84" s="78"/>
    </row>
    <row r="85" spans="1:76" s="1" customFormat="1" ht="29.25" customHeight="1">
      <c r="B85" s="35"/>
      <c r="C85" s="238" t="s">
        <v>59</v>
      </c>
      <c r="D85" s="227"/>
      <c r="E85" s="227"/>
      <c r="F85" s="227"/>
      <c r="G85" s="227"/>
      <c r="H85" s="79"/>
      <c r="I85" s="226" t="s">
        <v>60</v>
      </c>
      <c r="J85" s="227"/>
      <c r="K85" s="227"/>
      <c r="L85" s="227"/>
      <c r="M85" s="227"/>
      <c r="N85" s="227"/>
      <c r="O85" s="227"/>
      <c r="P85" s="227"/>
      <c r="Q85" s="227"/>
      <c r="R85" s="227"/>
      <c r="S85" s="227"/>
      <c r="T85" s="227"/>
      <c r="U85" s="227"/>
      <c r="V85" s="227"/>
      <c r="W85" s="227"/>
      <c r="X85" s="227"/>
      <c r="Y85" s="227"/>
      <c r="Z85" s="227"/>
      <c r="AA85" s="227"/>
      <c r="AB85" s="227"/>
      <c r="AC85" s="227"/>
      <c r="AD85" s="227"/>
      <c r="AE85" s="227"/>
      <c r="AF85" s="227"/>
      <c r="AG85" s="226" t="s">
        <v>61</v>
      </c>
      <c r="AH85" s="227"/>
      <c r="AI85" s="227"/>
      <c r="AJ85" s="227"/>
      <c r="AK85" s="227"/>
      <c r="AL85" s="227"/>
      <c r="AM85" s="227"/>
      <c r="AN85" s="226" t="s">
        <v>62</v>
      </c>
      <c r="AO85" s="227"/>
      <c r="AP85" s="228"/>
      <c r="AQ85" s="37"/>
      <c r="AS85" s="80" t="s">
        <v>63</v>
      </c>
      <c r="AT85" s="81" t="s">
        <v>64</v>
      </c>
      <c r="AU85" s="81" t="s">
        <v>65</v>
      </c>
      <c r="AV85" s="81" t="s">
        <v>66</v>
      </c>
      <c r="AW85" s="81" t="s">
        <v>67</v>
      </c>
      <c r="AX85" s="81" t="s">
        <v>68</v>
      </c>
      <c r="AY85" s="81" t="s">
        <v>69</v>
      </c>
      <c r="AZ85" s="81" t="s">
        <v>70</v>
      </c>
      <c r="BA85" s="81" t="s">
        <v>71</v>
      </c>
      <c r="BB85" s="81" t="s">
        <v>72</v>
      </c>
      <c r="BC85" s="81" t="s">
        <v>73</v>
      </c>
      <c r="BD85" s="82" t="s">
        <v>74</v>
      </c>
    </row>
    <row r="86" spans="1:76" s="1" customFormat="1" ht="10.8" customHeight="1"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7"/>
      <c r="AS86" s="83"/>
      <c r="AT86" s="51"/>
      <c r="AU86" s="51"/>
      <c r="AV86" s="51"/>
      <c r="AW86" s="51"/>
      <c r="AX86" s="51"/>
      <c r="AY86" s="51"/>
      <c r="AZ86" s="51"/>
      <c r="BA86" s="51"/>
      <c r="BB86" s="51"/>
      <c r="BC86" s="51"/>
      <c r="BD86" s="52"/>
    </row>
    <row r="87" spans="1:76" s="4" customFormat="1" ht="32.4" customHeight="1">
      <c r="B87" s="68"/>
      <c r="C87" s="84" t="s">
        <v>75</v>
      </c>
      <c r="D87" s="85"/>
      <c r="E87" s="85"/>
      <c r="F87" s="85"/>
      <c r="G87" s="85"/>
      <c r="H87" s="85"/>
      <c r="I87" s="85"/>
      <c r="J87" s="85"/>
      <c r="K87" s="85"/>
      <c r="L87" s="85"/>
      <c r="M87" s="85"/>
      <c r="N87" s="85"/>
      <c r="O87" s="85"/>
      <c r="P87" s="85"/>
      <c r="Q87" s="85"/>
      <c r="R87" s="85"/>
      <c r="S87" s="85"/>
      <c r="T87" s="85"/>
      <c r="U87" s="85"/>
      <c r="V87" s="85"/>
      <c r="W87" s="85"/>
      <c r="X87" s="85"/>
      <c r="Y87" s="85"/>
      <c r="Z87" s="85"/>
      <c r="AA87" s="85"/>
      <c r="AB87" s="85"/>
      <c r="AC87" s="85"/>
      <c r="AD87" s="85"/>
      <c r="AE87" s="85"/>
      <c r="AF87" s="85"/>
      <c r="AG87" s="237">
        <f>ROUND(AG88,2)</f>
        <v>0</v>
      </c>
      <c r="AH87" s="237"/>
      <c r="AI87" s="237"/>
      <c r="AJ87" s="237"/>
      <c r="AK87" s="237"/>
      <c r="AL87" s="237"/>
      <c r="AM87" s="237"/>
      <c r="AN87" s="232">
        <f t="shared" ref="AN87:AN96" si="0">SUM(AG87,AT87)</f>
        <v>0</v>
      </c>
      <c r="AO87" s="232"/>
      <c r="AP87" s="232"/>
      <c r="AQ87" s="71"/>
      <c r="AS87" s="86">
        <f>ROUND(AS88,2)</f>
        <v>0</v>
      </c>
      <c r="AT87" s="87">
        <f t="shared" ref="AT87:AT96" si="1">ROUND(SUM(AV87:AW87),2)</f>
        <v>0</v>
      </c>
      <c r="AU87" s="88">
        <f>ROUND(AU88,5)</f>
        <v>0</v>
      </c>
      <c r="AV87" s="87">
        <f>ROUND(AZ87*L31,2)</f>
        <v>0</v>
      </c>
      <c r="AW87" s="87">
        <f>ROUND(BA87*L32,2)</f>
        <v>0</v>
      </c>
      <c r="AX87" s="87">
        <f>ROUND(BB87*L31,2)</f>
        <v>0</v>
      </c>
      <c r="AY87" s="87">
        <f>ROUND(BC87*L32,2)</f>
        <v>0</v>
      </c>
      <c r="AZ87" s="87">
        <f>ROUND(AZ88,2)</f>
        <v>0</v>
      </c>
      <c r="BA87" s="87">
        <f>ROUND(BA88,2)</f>
        <v>0</v>
      </c>
      <c r="BB87" s="87">
        <f>ROUND(BB88,2)</f>
        <v>0</v>
      </c>
      <c r="BC87" s="87">
        <f>ROUND(BC88,2)</f>
        <v>0</v>
      </c>
      <c r="BD87" s="89">
        <f>ROUND(BD88,2)</f>
        <v>0</v>
      </c>
      <c r="BS87" s="90" t="s">
        <v>76</v>
      </c>
      <c r="BT87" s="90" t="s">
        <v>77</v>
      </c>
      <c r="BU87" s="91" t="s">
        <v>78</v>
      </c>
      <c r="BV87" s="90" t="s">
        <v>79</v>
      </c>
      <c r="BW87" s="90" t="s">
        <v>80</v>
      </c>
      <c r="BX87" s="90" t="s">
        <v>81</v>
      </c>
    </row>
    <row r="88" spans="1:76" s="5" customFormat="1" ht="31.5" customHeight="1">
      <c r="B88" s="92"/>
      <c r="C88" s="93"/>
      <c r="D88" s="218" t="s">
        <v>82</v>
      </c>
      <c r="E88" s="218"/>
      <c r="F88" s="218"/>
      <c r="G88" s="218"/>
      <c r="H88" s="218"/>
      <c r="I88" s="94"/>
      <c r="J88" s="218" t="s">
        <v>83</v>
      </c>
      <c r="K88" s="218"/>
      <c r="L88" s="218"/>
      <c r="M88" s="218"/>
      <c r="N88" s="218"/>
      <c r="O88" s="218"/>
      <c r="P88" s="218"/>
      <c r="Q88" s="218"/>
      <c r="R88" s="218"/>
      <c r="S88" s="218"/>
      <c r="T88" s="218"/>
      <c r="U88" s="218"/>
      <c r="V88" s="218"/>
      <c r="W88" s="218"/>
      <c r="X88" s="218"/>
      <c r="Y88" s="218"/>
      <c r="Z88" s="218"/>
      <c r="AA88" s="218"/>
      <c r="AB88" s="218"/>
      <c r="AC88" s="218"/>
      <c r="AD88" s="218"/>
      <c r="AE88" s="218"/>
      <c r="AF88" s="218"/>
      <c r="AG88" s="236">
        <f>ROUND(SUM(AG89:AG96),2)</f>
        <v>0</v>
      </c>
      <c r="AH88" s="235"/>
      <c r="AI88" s="235"/>
      <c r="AJ88" s="235"/>
      <c r="AK88" s="235"/>
      <c r="AL88" s="235"/>
      <c r="AM88" s="235"/>
      <c r="AN88" s="234">
        <f t="shared" si="0"/>
        <v>0</v>
      </c>
      <c r="AO88" s="235"/>
      <c r="AP88" s="235"/>
      <c r="AQ88" s="95"/>
      <c r="AS88" s="96">
        <f>ROUND(SUM(AS89:AS96),2)</f>
        <v>0</v>
      </c>
      <c r="AT88" s="97">
        <f t="shared" si="1"/>
        <v>0</v>
      </c>
      <c r="AU88" s="98">
        <f>ROUND(SUM(AU89:AU96),5)</f>
        <v>0</v>
      </c>
      <c r="AV88" s="97">
        <f>ROUND(AZ88*L31,2)</f>
        <v>0</v>
      </c>
      <c r="AW88" s="97">
        <f>ROUND(BA88*L32,2)</f>
        <v>0</v>
      </c>
      <c r="AX88" s="97">
        <f>ROUND(BB88*L31,2)</f>
        <v>0</v>
      </c>
      <c r="AY88" s="97">
        <f>ROUND(BC88*L32,2)</f>
        <v>0</v>
      </c>
      <c r="AZ88" s="97">
        <f>ROUND(SUM(AZ89:AZ96),2)</f>
        <v>0</v>
      </c>
      <c r="BA88" s="97">
        <f>ROUND(SUM(BA89:BA96),2)</f>
        <v>0</v>
      </c>
      <c r="BB88" s="97">
        <f>ROUND(SUM(BB89:BB96),2)</f>
        <v>0</v>
      </c>
      <c r="BC88" s="97">
        <f>ROUND(SUM(BC89:BC96),2)</f>
        <v>0</v>
      </c>
      <c r="BD88" s="99">
        <f>ROUND(SUM(BD89:BD96),2)</f>
        <v>0</v>
      </c>
      <c r="BS88" s="100" t="s">
        <v>76</v>
      </c>
      <c r="BT88" s="100" t="s">
        <v>84</v>
      </c>
      <c r="BU88" s="100" t="s">
        <v>78</v>
      </c>
      <c r="BV88" s="100" t="s">
        <v>79</v>
      </c>
      <c r="BW88" s="100" t="s">
        <v>85</v>
      </c>
      <c r="BX88" s="100" t="s">
        <v>80</v>
      </c>
    </row>
    <row r="89" spans="1:76" s="6" customFormat="1" ht="28.5" customHeight="1">
      <c r="A89" s="101" t="s">
        <v>86</v>
      </c>
      <c r="B89" s="102"/>
      <c r="C89" s="103"/>
      <c r="D89" s="103"/>
      <c r="E89" s="217" t="s">
        <v>87</v>
      </c>
      <c r="F89" s="217"/>
      <c r="G89" s="217"/>
      <c r="H89" s="217"/>
      <c r="I89" s="217"/>
      <c r="J89" s="103"/>
      <c r="K89" s="217" t="s">
        <v>88</v>
      </c>
      <c r="L89" s="217"/>
      <c r="M89" s="217"/>
      <c r="N89" s="217"/>
      <c r="O89" s="217"/>
      <c r="P89" s="217"/>
      <c r="Q89" s="217"/>
      <c r="R89" s="217"/>
      <c r="S89" s="217"/>
      <c r="T89" s="217"/>
      <c r="U89" s="217"/>
      <c r="V89" s="217"/>
      <c r="W89" s="217"/>
      <c r="X89" s="217"/>
      <c r="Y89" s="217"/>
      <c r="Z89" s="217"/>
      <c r="AA89" s="217"/>
      <c r="AB89" s="217"/>
      <c r="AC89" s="217"/>
      <c r="AD89" s="217"/>
      <c r="AE89" s="217"/>
      <c r="AF89" s="217"/>
      <c r="AG89" s="208">
        <f>'OC1 - Obnova časť 1, stre...'!M31</f>
        <v>0</v>
      </c>
      <c r="AH89" s="209"/>
      <c r="AI89" s="209"/>
      <c r="AJ89" s="209"/>
      <c r="AK89" s="209"/>
      <c r="AL89" s="209"/>
      <c r="AM89" s="209"/>
      <c r="AN89" s="208">
        <f t="shared" si="0"/>
        <v>0</v>
      </c>
      <c r="AO89" s="209"/>
      <c r="AP89" s="209"/>
      <c r="AQ89" s="104"/>
      <c r="AS89" s="105">
        <f>'OC1 - Obnova časť 1, stre...'!M29</f>
        <v>0</v>
      </c>
      <c r="AT89" s="106">
        <f t="shared" si="1"/>
        <v>0</v>
      </c>
      <c r="AU89" s="107">
        <f>'OC1 - Obnova časť 1, stre...'!W124</f>
        <v>0</v>
      </c>
      <c r="AV89" s="106">
        <f>'OC1 - Obnova časť 1, stre...'!M33</f>
        <v>0</v>
      </c>
      <c r="AW89" s="106">
        <f>'OC1 - Obnova časť 1, stre...'!M34</f>
        <v>0</v>
      </c>
      <c r="AX89" s="106">
        <f>'OC1 - Obnova časť 1, stre...'!M35</f>
        <v>0</v>
      </c>
      <c r="AY89" s="106">
        <f>'OC1 - Obnova časť 1, stre...'!M36</f>
        <v>0</v>
      </c>
      <c r="AZ89" s="106">
        <f>'OC1 - Obnova časť 1, stre...'!H33</f>
        <v>0</v>
      </c>
      <c r="BA89" s="106">
        <f>'OC1 - Obnova časť 1, stre...'!H34</f>
        <v>0</v>
      </c>
      <c r="BB89" s="106">
        <f>'OC1 - Obnova časť 1, stre...'!H35</f>
        <v>0</v>
      </c>
      <c r="BC89" s="106">
        <f>'OC1 - Obnova časť 1, stre...'!H36</f>
        <v>0</v>
      </c>
      <c r="BD89" s="108">
        <f>'OC1 - Obnova časť 1, stre...'!H37</f>
        <v>0</v>
      </c>
      <c r="BT89" s="109" t="s">
        <v>89</v>
      </c>
      <c r="BV89" s="109" t="s">
        <v>79</v>
      </c>
      <c r="BW89" s="109" t="s">
        <v>90</v>
      </c>
      <c r="BX89" s="109" t="s">
        <v>85</v>
      </c>
    </row>
    <row r="90" spans="1:76" s="6" customFormat="1" ht="16.5" customHeight="1">
      <c r="A90" s="101" t="s">
        <v>86</v>
      </c>
      <c r="B90" s="102"/>
      <c r="C90" s="103"/>
      <c r="D90" s="103"/>
      <c r="E90" s="217" t="s">
        <v>91</v>
      </c>
      <c r="F90" s="217"/>
      <c r="G90" s="217"/>
      <c r="H90" s="217"/>
      <c r="I90" s="217"/>
      <c r="J90" s="103"/>
      <c r="K90" s="217" t="s">
        <v>92</v>
      </c>
      <c r="L90" s="217"/>
      <c r="M90" s="217"/>
      <c r="N90" s="217"/>
      <c r="O90" s="217"/>
      <c r="P90" s="217"/>
      <c r="Q90" s="217"/>
      <c r="R90" s="217"/>
      <c r="S90" s="217"/>
      <c r="T90" s="217"/>
      <c r="U90" s="217"/>
      <c r="V90" s="217"/>
      <c r="W90" s="217"/>
      <c r="X90" s="217"/>
      <c r="Y90" s="217"/>
      <c r="Z90" s="217"/>
      <c r="AA90" s="217"/>
      <c r="AB90" s="217"/>
      <c r="AC90" s="217"/>
      <c r="AD90" s="217"/>
      <c r="AE90" s="217"/>
      <c r="AF90" s="217"/>
      <c r="AG90" s="208">
        <f>'OC2 - Obnova časť 2, stre...'!M31</f>
        <v>0</v>
      </c>
      <c r="AH90" s="209"/>
      <c r="AI90" s="209"/>
      <c r="AJ90" s="209"/>
      <c r="AK90" s="209"/>
      <c r="AL90" s="209"/>
      <c r="AM90" s="209"/>
      <c r="AN90" s="208">
        <f t="shared" si="0"/>
        <v>0</v>
      </c>
      <c r="AO90" s="209"/>
      <c r="AP90" s="209"/>
      <c r="AQ90" s="104"/>
      <c r="AS90" s="105">
        <f>'OC2 - Obnova časť 2, stre...'!M29</f>
        <v>0</v>
      </c>
      <c r="AT90" s="106">
        <f t="shared" si="1"/>
        <v>0</v>
      </c>
      <c r="AU90" s="107">
        <f>'OC2 - Obnova časť 2, stre...'!W126</f>
        <v>0</v>
      </c>
      <c r="AV90" s="106">
        <f>'OC2 - Obnova časť 2, stre...'!M33</f>
        <v>0</v>
      </c>
      <c r="AW90" s="106">
        <f>'OC2 - Obnova časť 2, stre...'!M34</f>
        <v>0</v>
      </c>
      <c r="AX90" s="106">
        <f>'OC2 - Obnova časť 2, stre...'!M35</f>
        <v>0</v>
      </c>
      <c r="AY90" s="106">
        <f>'OC2 - Obnova časť 2, stre...'!M36</f>
        <v>0</v>
      </c>
      <c r="AZ90" s="106">
        <f>'OC2 - Obnova časť 2, stre...'!H33</f>
        <v>0</v>
      </c>
      <c r="BA90" s="106">
        <f>'OC2 - Obnova časť 2, stre...'!H34</f>
        <v>0</v>
      </c>
      <c r="BB90" s="106">
        <f>'OC2 - Obnova časť 2, stre...'!H35</f>
        <v>0</v>
      </c>
      <c r="BC90" s="106">
        <f>'OC2 - Obnova časť 2, stre...'!H36</f>
        <v>0</v>
      </c>
      <c r="BD90" s="108">
        <f>'OC2 - Obnova časť 2, stre...'!H37</f>
        <v>0</v>
      </c>
      <c r="BT90" s="109" t="s">
        <v>89</v>
      </c>
      <c r="BV90" s="109" t="s">
        <v>79</v>
      </c>
      <c r="BW90" s="109" t="s">
        <v>93</v>
      </c>
      <c r="BX90" s="109" t="s">
        <v>85</v>
      </c>
    </row>
    <row r="91" spans="1:76" s="6" customFormat="1" ht="28.5" customHeight="1">
      <c r="A91" s="101" t="s">
        <v>86</v>
      </c>
      <c r="B91" s="102"/>
      <c r="C91" s="103"/>
      <c r="D91" s="103"/>
      <c r="E91" s="217" t="s">
        <v>94</v>
      </c>
      <c r="F91" s="217"/>
      <c r="G91" s="217"/>
      <c r="H91" s="217"/>
      <c r="I91" s="217"/>
      <c r="J91" s="103"/>
      <c r="K91" s="217" t="s">
        <v>95</v>
      </c>
      <c r="L91" s="217"/>
      <c r="M91" s="217"/>
      <c r="N91" s="217"/>
      <c r="O91" s="217"/>
      <c r="P91" s="217"/>
      <c r="Q91" s="217"/>
      <c r="R91" s="217"/>
      <c r="S91" s="217"/>
      <c r="T91" s="217"/>
      <c r="U91" s="217"/>
      <c r="V91" s="217"/>
      <c r="W91" s="217"/>
      <c r="X91" s="217"/>
      <c r="Y91" s="217"/>
      <c r="Z91" s="217"/>
      <c r="AA91" s="217"/>
      <c r="AB91" s="217"/>
      <c r="AC91" s="217"/>
      <c r="AD91" s="217"/>
      <c r="AE91" s="217"/>
      <c r="AF91" s="217"/>
      <c r="AG91" s="208">
        <f>'OC3 - Obnova časť 3, podh...'!M31</f>
        <v>0</v>
      </c>
      <c r="AH91" s="209"/>
      <c r="AI91" s="209"/>
      <c r="AJ91" s="209"/>
      <c r="AK91" s="209"/>
      <c r="AL91" s="209"/>
      <c r="AM91" s="209"/>
      <c r="AN91" s="208">
        <f t="shared" si="0"/>
        <v>0</v>
      </c>
      <c r="AO91" s="209"/>
      <c r="AP91" s="209"/>
      <c r="AQ91" s="104"/>
      <c r="AS91" s="105">
        <f>'OC3 - Obnova časť 3, podh...'!M29</f>
        <v>0</v>
      </c>
      <c r="AT91" s="106">
        <f t="shared" si="1"/>
        <v>0</v>
      </c>
      <c r="AU91" s="107">
        <f>'OC3 - Obnova časť 3, podh...'!W125</f>
        <v>0</v>
      </c>
      <c r="AV91" s="106">
        <f>'OC3 - Obnova časť 3, podh...'!M33</f>
        <v>0</v>
      </c>
      <c r="AW91" s="106">
        <f>'OC3 - Obnova časť 3, podh...'!M34</f>
        <v>0</v>
      </c>
      <c r="AX91" s="106">
        <f>'OC3 - Obnova časť 3, podh...'!M35</f>
        <v>0</v>
      </c>
      <c r="AY91" s="106">
        <f>'OC3 - Obnova časť 3, podh...'!M36</f>
        <v>0</v>
      </c>
      <c r="AZ91" s="106">
        <f>'OC3 - Obnova časť 3, podh...'!H33</f>
        <v>0</v>
      </c>
      <c r="BA91" s="106">
        <f>'OC3 - Obnova časť 3, podh...'!H34</f>
        <v>0</v>
      </c>
      <c r="BB91" s="106">
        <f>'OC3 - Obnova časť 3, podh...'!H35</f>
        <v>0</v>
      </c>
      <c r="BC91" s="106">
        <f>'OC3 - Obnova časť 3, podh...'!H36</f>
        <v>0</v>
      </c>
      <c r="BD91" s="108">
        <f>'OC3 - Obnova časť 3, podh...'!H37</f>
        <v>0</v>
      </c>
      <c r="BT91" s="109" t="s">
        <v>89</v>
      </c>
      <c r="BV91" s="109" t="s">
        <v>79</v>
      </c>
      <c r="BW91" s="109" t="s">
        <v>96</v>
      </c>
      <c r="BX91" s="109" t="s">
        <v>85</v>
      </c>
    </row>
    <row r="92" spans="1:76" s="6" customFormat="1" ht="28.5" customHeight="1">
      <c r="A92" s="101" t="s">
        <v>86</v>
      </c>
      <c r="B92" s="102"/>
      <c r="C92" s="103"/>
      <c r="D92" s="103"/>
      <c r="E92" s="217" t="s">
        <v>97</v>
      </c>
      <c r="F92" s="217"/>
      <c r="G92" s="217"/>
      <c r="H92" s="217"/>
      <c r="I92" s="217"/>
      <c r="J92" s="103"/>
      <c r="K92" s="217" t="s">
        <v>98</v>
      </c>
      <c r="L92" s="217"/>
      <c r="M92" s="217"/>
      <c r="N92" s="217"/>
      <c r="O92" s="217"/>
      <c r="P92" s="217"/>
      <c r="Q92" s="217"/>
      <c r="R92" s="217"/>
      <c r="S92" s="217"/>
      <c r="T92" s="217"/>
      <c r="U92" s="217"/>
      <c r="V92" s="217"/>
      <c r="W92" s="217"/>
      <c r="X92" s="217"/>
      <c r="Y92" s="217"/>
      <c r="Z92" s="217"/>
      <c r="AA92" s="217"/>
      <c r="AB92" s="217"/>
      <c r="AC92" s="217"/>
      <c r="AD92" s="217"/>
      <c r="AE92" s="217"/>
      <c r="AF92" s="217"/>
      <c r="AG92" s="208">
        <f>'OC4 - Obnova časť 4, obno...'!M31</f>
        <v>0</v>
      </c>
      <c r="AH92" s="209"/>
      <c r="AI92" s="209"/>
      <c r="AJ92" s="209"/>
      <c r="AK92" s="209"/>
      <c r="AL92" s="209"/>
      <c r="AM92" s="209"/>
      <c r="AN92" s="208">
        <f t="shared" si="0"/>
        <v>0</v>
      </c>
      <c r="AO92" s="209"/>
      <c r="AP92" s="209"/>
      <c r="AQ92" s="104"/>
      <c r="AS92" s="105">
        <f>'OC4 - Obnova časť 4, obno...'!M29</f>
        <v>0</v>
      </c>
      <c r="AT92" s="106">
        <f t="shared" si="1"/>
        <v>0</v>
      </c>
      <c r="AU92" s="107">
        <f>'OC4 - Obnova časť 4, obno...'!W126</f>
        <v>0</v>
      </c>
      <c r="AV92" s="106">
        <f>'OC4 - Obnova časť 4, obno...'!M33</f>
        <v>0</v>
      </c>
      <c r="AW92" s="106">
        <f>'OC4 - Obnova časť 4, obno...'!M34</f>
        <v>0</v>
      </c>
      <c r="AX92" s="106">
        <f>'OC4 - Obnova časť 4, obno...'!M35</f>
        <v>0</v>
      </c>
      <c r="AY92" s="106">
        <f>'OC4 - Obnova časť 4, obno...'!M36</f>
        <v>0</v>
      </c>
      <c r="AZ92" s="106">
        <f>'OC4 - Obnova časť 4, obno...'!H33</f>
        <v>0</v>
      </c>
      <c r="BA92" s="106">
        <f>'OC4 - Obnova časť 4, obno...'!H34</f>
        <v>0</v>
      </c>
      <c r="BB92" s="106">
        <f>'OC4 - Obnova časť 4, obno...'!H35</f>
        <v>0</v>
      </c>
      <c r="BC92" s="106">
        <f>'OC4 - Obnova časť 4, obno...'!H36</f>
        <v>0</v>
      </c>
      <c r="BD92" s="108">
        <f>'OC4 - Obnova časť 4, obno...'!H37</f>
        <v>0</v>
      </c>
      <c r="BT92" s="109" t="s">
        <v>89</v>
      </c>
      <c r="BV92" s="109" t="s">
        <v>79</v>
      </c>
      <c r="BW92" s="109" t="s">
        <v>99</v>
      </c>
      <c r="BX92" s="109" t="s">
        <v>85</v>
      </c>
    </row>
    <row r="93" spans="1:76" s="6" customFormat="1" ht="28.5" customHeight="1">
      <c r="A93" s="101" t="s">
        <v>86</v>
      </c>
      <c r="B93" s="102"/>
      <c r="C93" s="103"/>
      <c r="D93" s="103"/>
      <c r="E93" s="217" t="s">
        <v>100</v>
      </c>
      <c r="F93" s="217"/>
      <c r="G93" s="217"/>
      <c r="H93" s="217"/>
      <c r="I93" s="217"/>
      <c r="J93" s="103"/>
      <c r="K93" s="217" t="s">
        <v>101</v>
      </c>
      <c r="L93" s="217"/>
      <c r="M93" s="217"/>
      <c r="N93" s="217"/>
      <c r="O93" s="217"/>
      <c r="P93" s="217"/>
      <c r="Q93" s="217"/>
      <c r="R93" s="217"/>
      <c r="S93" s="217"/>
      <c r="T93" s="217"/>
      <c r="U93" s="217"/>
      <c r="V93" s="217"/>
      <c r="W93" s="217"/>
      <c r="X93" s="217"/>
      <c r="Y93" s="217"/>
      <c r="Z93" s="217"/>
      <c r="AA93" s="217"/>
      <c r="AB93" s="217"/>
      <c r="AC93" s="217"/>
      <c r="AD93" s="217"/>
      <c r="AE93" s="217"/>
      <c r="AF93" s="217"/>
      <c r="AG93" s="208">
        <f>'OC5 - Obnova časť 5, obno...'!M31</f>
        <v>0</v>
      </c>
      <c r="AH93" s="209"/>
      <c r="AI93" s="209"/>
      <c r="AJ93" s="209"/>
      <c r="AK93" s="209"/>
      <c r="AL93" s="209"/>
      <c r="AM93" s="209"/>
      <c r="AN93" s="208">
        <f t="shared" si="0"/>
        <v>0</v>
      </c>
      <c r="AO93" s="209"/>
      <c r="AP93" s="209"/>
      <c r="AQ93" s="104"/>
      <c r="AS93" s="105">
        <f>'OC5 - Obnova časť 5, obno...'!M29</f>
        <v>0</v>
      </c>
      <c r="AT93" s="106">
        <f t="shared" si="1"/>
        <v>0</v>
      </c>
      <c r="AU93" s="107">
        <f>'OC5 - Obnova časť 5, obno...'!W124</f>
        <v>0</v>
      </c>
      <c r="AV93" s="106">
        <f>'OC5 - Obnova časť 5, obno...'!M33</f>
        <v>0</v>
      </c>
      <c r="AW93" s="106">
        <f>'OC5 - Obnova časť 5, obno...'!M34</f>
        <v>0</v>
      </c>
      <c r="AX93" s="106">
        <f>'OC5 - Obnova časť 5, obno...'!M35</f>
        <v>0</v>
      </c>
      <c r="AY93" s="106">
        <f>'OC5 - Obnova časť 5, obno...'!M36</f>
        <v>0</v>
      </c>
      <c r="AZ93" s="106">
        <f>'OC5 - Obnova časť 5, obno...'!H33</f>
        <v>0</v>
      </c>
      <c r="BA93" s="106">
        <f>'OC5 - Obnova časť 5, obno...'!H34</f>
        <v>0</v>
      </c>
      <c r="BB93" s="106">
        <f>'OC5 - Obnova časť 5, obno...'!H35</f>
        <v>0</v>
      </c>
      <c r="BC93" s="106">
        <f>'OC5 - Obnova časť 5, obno...'!H36</f>
        <v>0</v>
      </c>
      <c r="BD93" s="108">
        <f>'OC5 - Obnova časť 5, obno...'!H37</f>
        <v>0</v>
      </c>
      <c r="BT93" s="109" t="s">
        <v>89</v>
      </c>
      <c r="BV93" s="109" t="s">
        <v>79</v>
      </c>
      <c r="BW93" s="109" t="s">
        <v>102</v>
      </c>
      <c r="BX93" s="109" t="s">
        <v>85</v>
      </c>
    </row>
    <row r="94" spans="1:76" s="6" customFormat="1" ht="28.5" customHeight="1">
      <c r="A94" s="101" t="s">
        <v>86</v>
      </c>
      <c r="B94" s="102"/>
      <c r="C94" s="103"/>
      <c r="D94" s="103"/>
      <c r="E94" s="217" t="s">
        <v>103</v>
      </c>
      <c r="F94" s="217"/>
      <c r="G94" s="217"/>
      <c r="H94" s="217"/>
      <c r="I94" s="217"/>
      <c r="J94" s="103"/>
      <c r="K94" s="217" t="s">
        <v>104</v>
      </c>
      <c r="L94" s="217"/>
      <c r="M94" s="217"/>
      <c r="N94" s="217"/>
      <c r="O94" s="217"/>
      <c r="P94" s="217"/>
      <c r="Q94" s="217"/>
      <c r="R94" s="217"/>
      <c r="S94" s="217"/>
      <c r="T94" s="217"/>
      <c r="U94" s="217"/>
      <c r="V94" s="217"/>
      <c r="W94" s="217"/>
      <c r="X94" s="217"/>
      <c r="Y94" s="217"/>
      <c r="Z94" s="217"/>
      <c r="AA94" s="217"/>
      <c r="AB94" s="217"/>
      <c r="AC94" s="217"/>
      <c r="AD94" s="217"/>
      <c r="AE94" s="217"/>
      <c r="AF94" s="217"/>
      <c r="AG94" s="208">
        <f>'OC6 - Obnova časť 6, obno...'!M31</f>
        <v>0</v>
      </c>
      <c r="AH94" s="209"/>
      <c r="AI94" s="209"/>
      <c r="AJ94" s="209"/>
      <c r="AK94" s="209"/>
      <c r="AL94" s="209"/>
      <c r="AM94" s="209"/>
      <c r="AN94" s="208">
        <f t="shared" si="0"/>
        <v>0</v>
      </c>
      <c r="AO94" s="209"/>
      <c r="AP94" s="209"/>
      <c r="AQ94" s="104"/>
      <c r="AS94" s="105">
        <f>'OC6 - Obnova časť 6, obno...'!M29</f>
        <v>0</v>
      </c>
      <c r="AT94" s="106">
        <f t="shared" si="1"/>
        <v>0</v>
      </c>
      <c r="AU94" s="107">
        <f>'OC6 - Obnova časť 6, obno...'!W125</f>
        <v>0</v>
      </c>
      <c r="AV94" s="106">
        <f>'OC6 - Obnova časť 6, obno...'!M33</f>
        <v>0</v>
      </c>
      <c r="AW94" s="106">
        <f>'OC6 - Obnova časť 6, obno...'!M34</f>
        <v>0</v>
      </c>
      <c r="AX94" s="106">
        <f>'OC6 - Obnova časť 6, obno...'!M35</f>
        <v>0</v>
      </c>
      <c r="AY94" s="106">
        <f>'OC6 - Obnova časť 6, obno...'!M36</f>
        <v>0</v>
      </c>
      <c r="AZ94" s="106">
        <f>'OC6 - Obnova časť 6, obno...'!H33</f>
        <v>0</v>
      </c>
      <c r="BA94" s="106">
        <f>'OC6 - Obnova časť 6, obno...'!H34</f>
        <v>0</v>
      </c>
      <c r="BB94" s="106">
        <f>'OC6 - Obnova časť 6, obno...'!H35</f>
        <v>0</v>
      </c>
      <c r="BC94" s="106">
        <f>'OC6 - Obnova časť 6, obno...'!H36</f>
        <v>0</v>
      </c>
      <c r="BD94" s="108">
        <f>'OC6 - Obnova časť 6, obno...'!H37</f>
        <v>0</v>
      </c>
      <c r="BT94" s="109" t="s">
        <v>89</v>
      </c>
      <c r="BV94" s="109" t="s">
        <v>79</v>
      </c>
      <c r="BW94" s="109" t="s">
        <v>105</v>
      </c>
      <c r="BX94" s="109" t="s">
        <v>85</v>
      </c>
    </row>
    <row r="95" spans="1:76" s="6" customFormat="1" ht="28.5" customHeight="1">
      <c r="A95" s="101" t="s">
        <v>86</v>
      </c>
      <c r="B95" s="102"/>
      <c r="C95" s="103"/>
      <c r="D95" s="103"/>
      <c r="E95" s="217" t="s">
        <v>106</v>
      </c>
      <c r="F95" s="217"/>
      <c r="G95" s="217"/>
      <c r="H95" s="217"/>
      <c r="I95" s="217"/>
      <c r="J95" s="103"/>
      <c r="K95" s="217" t="s">
        <v>107</v>
      </c>
      <c r="L95" s="217"/>
      <c r="M95" s="217"/>
      <c r="N95" s="217"/>
      <c r="O95" s="217"/>
      <c r="P95" s="217"/>
      <c r="Q95" s="217"/>
      <c r="R95" s="217"/>
      <c r="S95" s="217"/>
      <c r="T95" s="217"/>
      <c r="U95" s="217"/>
      <c r="V95" s="217"/>
      <c r="W95" s="217"/>
      <c r="X95" s="217"/>
      <c r="Y95" s="217"/>
      <c r="Z95" s="217"/>
      <c r="AA95" s="217"/>
      <c r="AB95" s="217"/>
      <c r="AC95" s="217"/>
      <c r="AD95" s="217"/>
      <c r="AE95" s="217"/>
      <c r="AF95" s="217"/>
      <c r="AG95" s="208">
        <f>'OC7 - Obnova časť 7, obno...'!M31</f>
        <v>0</v>
      </c>
      <c r="AH95" s="209"/>
      <c r="AI95" s="209"/>
      <c r="AJ95" s="209"/>
      <c r="AK95" s="209"/>
      <c r="AL95" s="209"/>
      <c r="AM95" s="209"/>
      <c r="AN95" s="208">
        <f t="shared" si="0"/>
        <v>0</v>
      </c>
      <c r="AO95" s="209"/>
      <c r="AP95" s="209"/>
      <c r="AQ95" s="104"/>
      <c r="AS95" s="105">
        <f>'OC7 - Obnova časť 7, obno...'!M29</f>
        <v>0</v>
      </c>
      <c r="AT95" s="106">
        <f t="shared" si="1"/>
        <v>0</v>
      </c>
      <c r="AU95" s="107">
        <f>'OC7 - Obnova časť 7, obno...'!W124</f>
        <v>0</v>
      </c>
      <c r="AV95" s="106">
        <f>'OC7 - Obnova časť 7, obno...'!M33</f>
        <v>0</v>
      </c>
      <c r="AW95" s="106">
        <f>'OC7 - Obnova časť 7, obno...'!M34</f>
        <v>0</v>
      </c>
      <c r="AX95" s="106">
        <f>'OC7 - Obnova časť 7, obno...'!M35</f>
        <v>0</v>
      </c>
      <c r="AY95" s="106">
        <f>'OC7 - Obnova časť 7, obno...'!M36</f>
        <v>0</v>
      </c>
      <c r="AZ95" s="106">
        <f>'OC7 - Obnova časť 7, obno...'!H33</f>
        <v>0</v>
      </c>
      <c r="BA95" s="106">
        <f>'OC7 - Obnova časť 7, obno...'!H34</f>
        <v>0</v>
      </c>
      <c r="BB95" s="106">
        <f>'OC7 - Obnova časť 7, obno...'!H35</f>
        <v>0</v>
      </c>
      <c r="BC95" s="106">
        <f>'OC7 - Obnova časť 7, obno...'!H36</f>
        <v>0</v>
      </c>
      <c r="BD95" s="108">
        <f>'OC7 - Obnova časť 7, obno...'!H37</f>
        <v>0</v>
      </c>
      <c r="BT95" s="109" t="s">
        <v>89</v>
      </c>
      <c r="BV95" s="109" t="s">
        <v>79</v>
      </c>
      <c r="BW95" s="109" t="s">
        <v>108</v>
      </c>
      <c r="BX95" s="109" t="s">
        <v>85</v>
      </c>
    </row>
    <row r="96" spans="1:76" s="6" customFormat="1" ht="28.5" customHeight="1">
      <c r="A96" s="101" t="s">
        <v>86</v>
      </c>
      <c r="B96" s="102"/>
      <c r="C96" s="103"/>
      <c r="D96" s="103"/>
      <c r="E96" s="217" t="s">
        <v>109</v>
      </c>
      <c r="F96" s="217"/>
      <c r="G96" s="217"/>
      <c r="H96" s="217"/>
      <c r="I96" s="217"/>
      <c r="J96" s="103"/>
      <c r="K96" s="217" t="s">
        <v>110</v>
      </c>
      <c r="L96" s="217"/>
      <c r="M96" s="217"/>
      <c r="N96" s="217"/>
      <c r="O96" s="217"/>
      <c r="P96" s="217"/>
      <c r="Q96" s="217"/>
      <c r="R96" s="217"/>
      <c r="S96" s="217"/>
      <c r="T96" s="217"/>
      <c r="U96" s="217"/>
      <c r="V96" s="217"/>
      <c r="W96" s="217"/>
      <c r="X96" s="217"/>
      <c r="Y96" s="217"/>
      <c r="Z96" s="217"/>
      <c r="AA96" s="217"/>
      <c r="AB96" s="217"/>
      <c r="AC96" s="217"/>
      <c r="AD96" s="217"/>
      <c r="AE96" s="217"/>
      <c r="AF96" s="217"/>
      <c r="AG96" s="208">
        <f>'OC8 - Obnova časť 8, obno...'!M31</f>
        <v>0</v>
      </c>
      <c r="AH96" s="209"/>
      <c r="AI96" s="209"/>
      <c r="AJ96" s="209"/>
      <c r="AK96" s="209"/>
      <c r="AL96" s="209"/>
      <c r="AM96" s="209"/>
      <c r="AN96" s="208">
        <f t="shared" si="0"/>
        <v>0</v>
      </c>
      <c r="AO96" s="209"/>
      <c r="AP96" s="209"/>
      <c r="AQ96" s="104"/>
      <c r="AS96" s="110">
        <f>'OC8 - Obnova časť 8, obno...'!M29</f>
        <v>0</v>
      </c>
      <c r="AT96" s="111">
        <f t="shared" si="1"/>
        <v>0</v>
      </c>
      <c r="AU96" s="112">
        <f>'OC8 - Obnova časť 8, obno...'!W122</f>
        <v>0</v>
      </c>
      <c r="AV96" s="111">
        <f>'OC8 - Obnova časť 8, obno...'!M33</f>
        <v>0</v>
      </c>
      <c r="AW96" s="111">
        <f>'OC8 - Obnova časť 8, obno...'!M34</f>
        <v>0</v>
      </c>
      <c r="AX96" s="111">
        <f>'OC8 - Obnova časť 8, obno...'!M35</f>
        <v>0</v>
      </c>
      <c r="AY96" s="111">
        <f>'OC8 - Obnova časť 8, obno...'!M36</f>
        <v>0</v>
      </c>
      <c r="AZ96" s="111">
        <f>'OC8 - Obnova časť 8, obno...'!H33</f>
        <v>0</v>
      </c>
      <c r="BA96" s="111">
        <f>'OC8 - Obnova časť 8, obno...'!H34</f>
        <v>0</v>
      </c>
      <c r="BB96" s="111">
        <f>'OC8 - Obnova časť 8, obno...'!H35</f>
        <v>0</v>
      </c>
      <c r="BC96" s="111">
        <f>'OC8 - Obnova časť 8, obno...'!H36</f>
        <v>0</v>
      </c>
      <c r="BD96" s="113">
        <f>'OC8 - Obnova časť 8, obno...'!H37</f>
        <v>0</v>
      </c>
      <c r="BT96" s="109" t="s">
        <v>89</v>
      </c>
      <c r="BV96" s="109" t="s">
        <v>79</v>
      </c>
      <c r="BW96" s="109" t="s">
        <v>111</v>
      </c>
      <c r="BX96" s="109" t="s">
        <v>85</v>
      </c>
    </row>
    <row r="97" spans="2:89" ht="12">
      <c r="B97" s="23"/>
      <c r="C97" s="26"/>
      <c r="D97" s="26"/>
      <c r="E97" s="26"/>
      <c r="F97" s="26"/>
      <c r="G97" s="26"/>
      <c r="H97" s="26"/>
      <c r="I97" s="26"/>
      <c r="J97" s="26"/>
      <c r="K97" s="26"/>
      <c r="L97" s="26"/>
      <c r="M97" s="26"/>
      <c r="N97" s="26"/>
      <c r="O97" s="26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  <c r="AL97" s="26"/>
      <c r="AM97" s="26"/>
      <c r="AN97" s="26"/>
      <c r="AO97" s="26"/>
      <c r="AP97" s="26"/>
      <c r="AQ97" s="24"/>
    </row>
    <row r="98" spans="2:89" s="1" customFormat="1" ht="30" customHeight="1">
      <c r="B98" s="35"/>
      <c r="C98" s="84" t="s">
        <v>112</v>
      </c>
      <c r="D98" s="36"/>
      <c r="E98" s="36"/>
      <c r="F98" s="36"/>
      <c r="G98" s="36"/>
      <c r="H98" s="36"/>
      <c r="I98" s="36"/>
      <c r="J98" s="36"/>
      <c r="K98" s="36"/>
      <c r="L98" s="36"/>
      <c r="M98" s="36"/>
      <c r="N98" s="36"/>
      <c r="O98" s="36"/>
      <c r="P98" s="36"/>
      <c r="Q98" s="36"/>
      <c r="R98" s="36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F98" s="36"/>
      <c r="AG98" s="232">
        <f>ROUND(SUM(AG99:AG102),2)</f>
        <v>0</v>
      </c>
      <c r="AH98" s="232"/>
      <c r="AI98" s="232"/>
      <c r="AJ98" s="232"/>
      <c r="AK98" s="232"/>
      <c r="AL98" s="232"/>
      <c r="AM98" s="232"/>
      <c r="AN98" s="232">
        <f>ROUND(SUM(AN99:AN102),2)</f>
        <v>0</v>
      </c>
      <c r="AO98" s="232"/>
      <c r="AP98" s="232"/>
      <c r="AQ98" s="37"/>
      <c r="AS98" s="80" t="s">
        <v>113</v>
      </c>
      <c r="AT98" s="81" t="s">
        <v>114</v>
      </c>
      <c r="AU98" s="81" t="s">
        <v>41</v>
      </c>
      <c r="AV98" s="82" t="s">
        <v>64</v>
      </c>
    </row>
    <row r="99" spans="2:89" s="1" customFormat="1" ht="19.95" customHeight="1">
      <c r="B99" s="35"/>
      <c r="C99" s="36"/>
      <c r="D99" s="114" t="s">
        <v>115</v>
      </c>
      <c r="E99" s="36"/>
      <c r="F99" s="36"/>
      <c r="G99" s="36"/>
      <c r="H99" s="36"/>
      <c r="I99" s="36"/>
      <c r="J99" s="36"/>
      <c r="K99" s="36"/>
      <c r="L99" s="36"/>
      <c r="M99" s="36"/>
      <c r="N99" s="36"/>
      <c r="O99" s="36"/>
      <c r="P99" s="36"/>
      <c r="Q99" s="36"/>
      <c r="R99" s="36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F99" s="36"/>
      <c r="AG99" s="231">
        <f>ROUND(AG87*AS99,2)</f>
        <v>0</v>
      </c>
      <c r="AH99" s="208"/>
      <c r="AI99" s="208"/>
      <c r="AJ99" s="208"/>
      <c r="AK99" s="208"/>
      <c r="AL99" s="208"/>
      <c r="AM99" s="208"/>
      <c r="AN99" s="208">
        <f>ROUND(AG99+AV99,2)</f>
        <v>0</v>
      </c>
      <c r="AO99" s="208"/>
      <c r="AP99" s="208"/>
      <c r="AQ99" s="37"/>
      <c r="AS99" s="115">
        <v>0</v>
      </c>
      <c r="AT99" s="116" t="s">
        <v>116</v>
      </c>
      <c r="AU99" s="116" t="s">
        <v>42</v>
      </c>
      <c r="AV99" s="117">
        <f>ROUND(IF(AU99="základná",AG99*L31,IF(AU99="znížená",AG99*L32,0)),2)</f>
        <v>0</v>
      </c>
      <c r="BV99" s="19" t="s">
        <v>117</v>
      </c>
      <c r="BY99" s="118">
        <f>IF(AU99="základná",AV99,0)</f>
        <v>0</v>
      </c>
      <c r="BZ99" s="118">
        <f>IF(AU99="znížená",AV99,0)</f>
        <v>0</v>
      </c>
      <c r="CA99" s="118">
        <v>0</v>
      </c>
      <c r="CB99" s="118">
        <v>0</v>
      </c>
      <c r="CC99" s="118">
        <v>0</v>
      </c>
      <c r="CD99" s="118">
        <f>IF(AU99="základná",AG99,0)</f>
        <v>0</v>
      </c>
      <c r="CE99" s="118">
        <f>IF(AU99="znížená",AG99,0)</f>
        <v>0</v>
      </c>
      <c r="CF99" s="118">
        <f>IF(AU99="zákl. prenesená",AG99,0)</f>
        <v>0</v>
      </c>
      <c r="CG99" s="118">
        <f>IF(AU99="zníž. prenesená",AG99,0)</f>
        <v>0</v>
      </c>
      <c r="CH99" s="118">
        <f>IF(AU99="nulová",AG99,0)</f>
        <v>0</v>
      </c>
      <c r="CI99" s="19">
        <f>IF(AU99="základná",1,IF(AU99="znížená",2,IF(AU99="zákl. prenesená",4,IF(AU99="zníž. prenesená",5,3))))</f>
        <v>1</v>
      </c>
      <c r="CJ99" s="19">
        <f>IF(AT99="stavebná časť",1,IF(8899="investičná časť",2,3))</f>
        <v>1</v>
      </c>
      <c r="CK99" s="19" t="str">
        <f>IF(D99="Vyplň vlastné","","x")</f>
        <v>x</v>
      </c>
    </row>
    <row r="100" spans="2:89" s="1" customFormat="1" ht="19.95" customHeight="1">
      <c r="B100" s="35"/>
      <c r="C100" s="36"/>
      <c r="D100" s="229" t="s">
        <v>118</v>
      </c>
      <c r="E100" s="230"/>
      <c r="F100" s="230"/>
      <c r="G100" s="230"/>
      <c r="H100" s="230"/>
      <c r="I100" s="230"/>
      <c r="J100" s="230"/>
      <c r="K100" s="230"/>
      <c r="L100" s="230"/>
      <c r="M100" s="230"/>
      <c r="N100" s="230"/>
      <c r="O100" s="230"/>
      <c r="P100" s="230"/>
      <c r="Q100" s="230"/>
      <c r="R100" s="230"/>
      <c r="S100" s="230"/>
      <c r="T100" s="230"/>
      <c r="U100" s="230"/>
      <c r="V100" s="230"/>
      <c r="W100" s="230"/>
      <c r="X100" s="230"/>
      <c r="Y100" s="230"/>
      <c r="Z100" s="230"/>
      <c r="AA100" s="230"/>
      <c r="AB100" s="230"/>
      <c r="AC100" s="36"/>
      <c r="AD100" s="36"/>
      <c r="AE100" s="36"/>
      <c r="AF100" s="36"/>
      <c r="AG100" s="231">
        <f>AG87*AS100</f>
        <v>0</v>
      </c>
      <c r="AH100" s="208"/>
      <c r="AI100" s="208"/>
      <c r="AJ100" s="208"/>
      <c r="AK100" s="208"/>
      <c r="AL100" s="208"/>
      <c r="AM100" s="208"/>
      <c r="AN100" s="208">
        <f>AG100+AV100</f>
        <v>0</v>
      </c>
      <c r="AO100" s="208"/>
      <c r="AP100" s="208"/>
      <c r="AQ100" s="37"/>
      <c r="AS100" s="119">
        <v>0</v>
      </c>
      <c r="AT100" s="120" t="s">
        <v>116</v>
      </c>
      <c r="AU100" s="120" t="s">
        <v>42</v>
      </c>
      <c r="AV100" s="108">
        <f>ROUND(IF(AU100="nulová",0,IF(OR(AU100="základná",AU100="zákl. prenesená"),AG100*L31,AG100*L32)),2)</f>
        <v>0</v>
      </c>
      <c r="BV100" s="19" t="s">
        <v>119</v>
      </c>
      <c r="BY100" s="118">
        <f>IF(AU100="základná",AV100,0)</f>
        <v>0</v>
      </c>
      <c r="BZ100" s="118">
        <f>IF(AU100="znížená",AV100,0)</f>
        <v>0</v>
      </c>
      <c r="CA100" s="118">
        <f>IF(AU100="zákl. prenesená",AV100,0)</f>
        <v>0</v>
      </c>
      <c r="CB100" s="118">
        <f>IF(AU100="zníž. prenesená",AV100,0)</f>
        <v>0</v>
      </c>
      <c r="CC100" s="118">
        <f>IF(AU100="nulová",AV100,0)</f>
        <v>0</v>
      </c>
      <c r="CD100" s="118">
        <f>IF(AU100="základná",AG100,0)</f>
        <v>0</v>
      </c>
      <c r="CE100" s="118">
        <f>IF(AU100="znížená",AG100,0)</f>
        <v>0</v>
      </c>
      <c r="CF100" s="118">
        <f>IF(AU100="zákl. prenesená",AG100,0)</f>
        <v>0</v>
      </c>
      <c r="CG100" s="118">
        <f>IF(AU100="zníž. prenesená",AG100,0)</f>
        <v>0</v>
      </c>
      <c r="CH100" s="118">
        <f>IF(AU100="nulová",AG100,0)</f>
        <v>0</v>
      </c>
      <c r="CI100" s="19">
        <f>IF(AU100="základná",1,IF(AU100="znížená",2,IF(AU100="zákl. prenesená",4,IF(AU100="zníž. prenesená",5,3))))</f>
        <v>1</v>
      </c>
      <c r="CJ100" s="19">
        <f>IF(AT100="stavebná časť",1,IF(88100="investičná časť",2,3))</f>
        <v>1</v>
      </c>
      <c r="CK100" s="19" t="str">
        <f>IF(D100="Vyplň vlastné","","x")</f>
        <v/>
      </c>
    </row>
    <row r="101" spans="2:89" s="1" customFormat="1" ht="19.95" customHeight="1">
      <c r="B101" s="35"/>
      <c r="C101" s="36"/>
      <c r="D101" s="229" t="s">
        <v>118</v>
      </c>
      <c r="E101" s="230"/>
      <c r="F101" s="230"/>
      <c r="G101" s="230"/>
      <c r="H101" s="230"/>
      <c r="I101" s="230"/>
      <c r="J101" s="230"/>
      <c r="K101" s="230"/>
      <c r="L101" s="230"/>
      <c r="M101" s="230"/>
      <c r="N101" s="230"/>
      <c r="O101" s="230"/>
      <c r="P101" s="230"/>
      <c r="Q101" s="230"/>
      <c r="R101" s="230"/>
      <c r="S101" s="230"/>
      <c r="T101" s="230"/>
      <c r="U101" s="230"/>
      <c r="V101" s="230"/>
      <c r="W101" s="230"/>
      <c r="X101" s="230"/>
      <c r="Y101" s="230"/>
      <c r="Z101" s="230"/>
      <c r="AA101" s="230"/>
      <c r="AB101" s="230"/>
      <c r="AC101" s="36"/>
      <c r="AD101" s="36"/>
      <c r="AE101" s="36"/>
      <c r="AF101" s="36"/>
      <c r="AG101" s="231">
        <f>AG87*AS101</f>
        <v>0</v>
      </c>
      <c r="AH101" s="208"/>
      <c r="AI101" s="208"/>
      <c r="AJ101" s="208"/>
      <c r="AK101" s="208"/>
      <c r="AL101" s="208"/>
      <c r="AM101" s="208"/>
      <c r="AN101" s="208">
        <f>AG101+AV101</f>
        <v>0</v>
      </c>
      <c r="AO101" s="208"/>
      <c r="AP101" s="208"/>
      <c r="AQ101" s="37"/>
      <c r="AS101" s="119">
        <v>0</v>
      </c>
      <c r="AT101" s="120" t="s">
        <v>116</v>
      </c>
      <c r="AU101" s="120" t="s">
        <v>42</v>
      </c>
      <c r="AV101" s="108">
        <f>ROUND(IF(AU101="nulová",0,IF(OR(AU101="základná",AU101="zákl. prenesená"),AG101*L31,AG101*L32)),2)</f>
        <v>0</v>
      </c>
      <c r="BV101" s="19" t="s">
        <v>119</v>
      </c>
      <c r="BY101" s="118">
        <f>IF(AU101="základná",AV101,0)</f>
        <v>0</v>
      </c>
      <c r="BZ101" s="118">
        <f>IF(AU101="znížená",AV101,0)</f>
        <v>0</v>
      </c>
      <c r="CA101" s="118">
        <f>IF(AU101="zákl. prenesená",AV101,0)</f>
        <v>0</v>
      </c>
      <c r="CB101" s="118">
        <f>IF(AU101="zníž. prenesená",AV101,0)</f>
        <v>0</v>
      </c>
      <c r="CC101" s="118">
        <f>IF(AU101="nulová",AV101,0)</f>
        <v>0</v>
      </c>
      <c r="CD101" s="118">
        <f>IF(AU101="základná",AG101,0)</f>
        <v>0</v>
      </c>
      <c r="CE101" s="118">
        <f>IF(AU101="znížená",AG101,0)</f>
        <v>0</v>
      </c>
      <c r="CF101" s="118">
        <f>IF(AU101="zákl. prenesená",AG101,0)</f>
        <v>0</v>
      </c>
      <c r="CG101" s="118">
        <f>IF(AU101="zníž. prenesená",AG101,0)</f>
        <v>0</v>
      </c>
      <c r="CH101" s="118">
        <f>IF(AU101="nulová",AG101,0)</f>
        <v>0</v>
      </c>
      <c r="CI101" s="19">
        <f>IF(AU101="základná",1,IF(AU101="znížená",2,IF(AU101="zákl. prenesená",4,IF(AU101="zníž. prenesená",5,3))))</f>
        <v>1</v>
      </c>
      <c r="CJ101" s="19">
        <f>IF(AT101="stavebná časť",1,IF(88101="investičná časť",2,3))</f>
        <v>1</v>
      </c>
      <c r="CK101" s="19" t="str">
        <f>IF(D101="Vyplň vlastné","","x")</f>
        <v/>
      </c>
    </row>
    <row r="102" spans="2:89" s="1" customFormat="1" ht="19.95" customHeight="1">
      <c r="B102" s="35"/>
      <c r="C102" s="36"/>
      <c r="D102" s="229" t="s">
        <v>118</v>
      </c>
      <c r="E102" s="230"/>
      <c r="F102" s="230"/>
      <c r="G102" s="230"/>
      <c r="H102" s="230"/>
      <c r="I102" s="230"/>
      <c r="J102" s="230"/>
      <c r="K102" s="230"/>
      <c r="L102" s="230"/>
      <c r="M102" s="230"/>
      <c r="N102" s="230"/>
      <c r="O102" s="230"/>
      <c r="P102" s="230"/>
      <c r="Q102" s="230"/>
      <c r="R102" s="230"/>
      <c r="S102" s="230"/>
      <c r="T102" s="230"/>
      <c r="U102" s="230"/>
      <c r="V102" s="230"/>
      <c r="W102" s="230"/>
      <c r="X102" s="230"/>
      <c r="Y102" s="230"/>
      <c r="Z102" s="230"/>
      <c r="AA102" s="230"/>
      <c r="AB102" s="230"/>
      <c r="AC102" s="36"/>
      <c r="AD102" s="36"/>
      <c r="AE102" s="36"/>
      <c r="AF102" s="36"/>
      <c r="AG102" s="231">
        <f>AG87*AS102</f>
        <v>0</v>
      </c>
      <c r="AH102" s="208"/>
      <c r="AI102" s="208"/>
      <c r="AJ102" s="208"/>
      <c r="AK102" s="208"/>
      <c r="AL102" s="208"/>
      <c r="AM102" s="208"/>
      <c r="AN102" s="208">
        <f>AG102+AV102</f>
        <v>0</v>
      </c>
      <c r="AO102" s="208"/>
      <c r="AP102" s="208"/>
      <c r="AQ102" s="37"/>
      <c r="AS102" s="121">
        <v>0</v>
      </c>
      <c r="AT102" s="122" t="s">
        <v>116</v>
      </c>
      <c r="AU102" s="122" t="s">
        <v>42</v>
      </c>
      <c r="AV102" s="113">
        <f>ROUND(IF(AU102="nulová",0,IF(OR(AU102="základná",AU102="zákl. prenesená"),AG102*L31,AG102*L32)),2)</f>
        <v>0</v>
      </c>
      <c r="BV102" s="19" t="s">
        <v>119</v>
      </c>
      <c r="BY102" s="118">
        <f>IF(AU102="základná",AV102,0)</f>
        <v>0</v>
      </c>
      <c r="BZ102" s="118">
        <f>IF(AU102="znížená",AV102,0)</f>
        <v>0</v>
      </c>
      <c r="CA102" s="118">
        <f>IF(AU102="zákl. prenesená",AV102,0)</f>
        <v>0</v>
      </c>
      <c r="CB102" s="118">
        <f>IF(AU102="zníž. prenesená",AV102,0)</f>
        <v>0</v>
      </c>
      <c r="CC102" s="118">
        <f>IF(AU102="nulová",AV102,0)</f>
        <v>0</v>
      </c>
      <c r="CD102" s="118">
        <f>IF(AU102="základná",AG102,0)</f>
        <v>0</v>
      </c>
      <c r="CE102" s="118">
        <f>IF(AU102="znížená",AG102,0)</f>
        <v>0</v>
      </c>
      <c r="CF102" s="118">
        <f>IF(AU102="zákl. prenesená",AG102,0)</f>
        <v>0</v>
      </c>
      <c r="CG102" s="118">
        <f>IF(AU102="zníž. prenesená",AG102,0)</f>
        <v>0</v>
      </c>
      <c r="CH102" s="118">
        <f>IF(AU102="nulová",AG102,0)</f>
        <v>0</v>
      </c>
      <c r="CI102" s="19">
        <f>IF(AU102="základná",1,IF(AU102="znížená",2,IF(AU102="zákl. prenesená",4,IF(AU102="zníž. prenesená",5,3))))</f>
        <v>1</v>
      </c>
      <c r="CJ102" s="19">
        <f>IF(AT102="stavebná časť",1,IF(88102="investičná časť",2,3))</f>
        <v>1</v>
      </c>
      <c r="CK102" s="19" t="str">
        <f>IF(D102="Vyplň vlastné","","x")</f>
        <v/>
      </c>
    </row>
    <row r="103" spans="2:89" s="1" customFormat="1" ht="10.8" customHeight="1">
      <c r="B103" s="35"/>
      <c r="C103" s="36"/>
      <c r="D103" s="36"/>
      <c r="E103" s="36"/>
      <c r="F103" s="36"/>
      <c r="G103" s="36"/>
      <c r="H103" s="36"/>
      <c r="I103" s="36"/>
      <c r="J103" s="36"/>
      <c r="K103" s="36"/>
      <c r="L103" s="36"/>
      <c r="M103" s="36"/>
      <c r="N103" s="36"/>
      <c r="O103" s="36"/>
      <c r="P103" s="36"/>
      <c r="Q103" s="36"/>
      <c r="R103" s="36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F103" s="36"/>
      <c r="AG103" s="36"/>
      <c r="AH103" s="36"/>
      <c r="AI103" s="36"/>
      <c r="AJ103" s="36"/>
      <c r="AK103" s="36"/>
      <c r="AL103" s="36"/>
      <c r="AM103" s="36"/>
      <c r="AN103" s="36"/>
      <c r="AO103" s="36"/>
      <c r="AP103" s="36"/>
      <c r="AQ103" s="37"/>
    </row>
    <row r="104" spans="2:89" s="1" customFormat="1" ht="30" customHeight="1">
      <c r="B104" s="35"/>
      <c r="C104" s="123" t="s">
        <v>120</v>
      </c>
      <c r="D104" s="124"/>
      <c r="E104" s="124"/>
      <c r="F104" s="124"/>
      <c r="G104" s="124"/>
      <c r="H104" s="124"/>
      <c r="I104" s="124"/>
      <c r="J104" s="124"/>
      <c r="K104" s="124"/>
      <c r="L104" s="124"/>
      <c r="M104" s="124"/>
      <c r="N104" s="124"/>
      <c r="O104" s="124"/>
      <c r="P104" s="124"/>
      <c r="Q104" s="124"/>
      <c r="R104" s="124"/>
      <c r="S104" s="124"/>
      <c r="T104" s="124"/>
      <c r="U104" s="124"/>
      <c r="V104" s="124"/>
      <c r="W104" s="124"/>
      <c r="X104" s="124"/>
      <c r="Y104" s="124"/>
      <c r="Z104" s="124"/>
      <c r="AA104" s="124"/>
      <c r="AB104" s="124"/>
      <c r="AC104" s="124"/>
      <c r="AD104" s="124"/>
      <c r="AE104" s="124"/>
      <c r="AF104" s="124"/>
      <c r="AG104" s="233">
        <f>ROUND(AG87+AG98,2)</f>
        <v>0</v>
      </c>
      <c r="AH104" s="233"/>
      <c r="AI104" s="233"/>
      <c r="AJ104" s="233"/>
      <c r="AK104" s="233"/>
      <c r="AL104" s="233"/>
      <c r="AM104" s="233"/>
      <c r="AN104" s="233">
        <f>AN87+AN98</f>
        <v>0</v>
      </c>
      <c r="AO104" s="233"/>
      <c r="AP104" s="233"/>
      <c r="AQ104" s="37"/>
    </row>
    <row r="105" spans="2:89" s="1" customFormat="1" ht="6.9" customHeight="1">
      <c r="B105" s="59"/>
      <c r="C105" s="60"/>
      <c r="D105" s="60"/>
      <c r="E105" s="60"/>
      <c r="F105" s="60"/>
      <c r="G105" s="60"/>
      <c r="H105" s="60"/>
      <c r="I105" s="60"/>
      <c r="J105" s="60"/>
      <c r="K105" s="60"/>
      <c r="L105" s="60"/>
      <c r="M105" s="60"/>
      <c r="N105" s="60"/>
      <c r="O105" s="60"/>
      <c r="P105" s="60"/>
      <c r="Q105" s="60"/>
      <c r="R105" s="60"/>
      <c r="S105" s="60"/>
      <c r="T105" s="60"/>
      <c r="U105" s="60"/>
      <c r="V105" s="60"/>
      <c r="W105" s="60"/>
      <c r="X105" s="60"/>
      <c r="Y105" s="60"/>
      <c r="Z105" s="60"/>
      <c r="AA105" s="60"/>
      <c r="AB105" s="60"/>
      <c r="AC105" s="60"/>
      <c r="AD105" s="60"/>
      <c r="AE105" s="60"/>
      <c r="AF105" s="60"/>
      <c r="AG105" s="60"/>
      <c r="AH105" s="60"/>
      <c r="AI105" s="60"/>
      <c r="AJ105" s="60"/>
      <c r="AK105" s="60"/>
      <c r="AL105" s="60"/>
      <c r="AM105" s="60"/>
      <c r="AN105" s="60"/>
      <c r="AO105" s="60"/>
      <c r="AP105" s="60"/>
      <c r="AQ105" s="61"/>
    </row>
  </sheetData>
  <sheetProtection algorithmName="SHA-512" hashValue="rEI8EP8J2DqTqIjMfMqgfT+oyyvVw5Vlf5vaHRYUju+P8/3q+WBvwS1z+LI54GOCdHe8kt+BXYEsZDMGrCuUdQ==" saltValue="+CsL2Ctg+8bB8m3oSyYy4zD4L4lz9dus+fT9k/VvOiY60z9vPCtkKgFmYNfV9xhm/Bv7QHDmuThFwBwYD8Q30Q==" spinCount="10" sheet="1" objects="1" scenarios="1" formatColumns="0" formatRows="0"/>
  <mergeCells count="90">
    <mergeCell ref="K94:AF94"/>
    <mergeCell ref="K95:AF95"/>
    <mergeCell ref="K96:AF96"/>
    <mergeCell ref="AG104:AM104"/>
    <mergeCell ref="AN104:AP104"/>
    <mergeCell ref="AN89:AP89"/>
    <mergeCell ref="AN88:AP88"/>
    <mergeCell ref="AG88:AM88"/>
    <mergeCell ref="AG89:AM89"/>
    <mergeCell ref="AG90:AM90"/>
    <mergeCell ref="AG91:AM91"/>
    <mergeCell ref="AG92:AM92"/>
    <mergeCell ref="AG93:AM93"/>
    <mergeCell ref="AG94:AM94"/>
    <mergeCell ref="AG95:AM95"/>
    <mergeCell ref="AG96:AM96"/>
    <mergeCell ref="AS82:AT84"/>
    <mergeCell ref="AM83:AP83"/>
    <mergeCell ref="AN85:AP85"/>
    <mergeCell ref="D102:AB102"/>
    <mergeCell ref="D100:AB100"/>
    <mergeCell ref="AG100:AM100"/>
    <mergeCell ref="D101:AB101"/>
    <mergeCell ref="AG101:AM101"/>
    <mergeCell ref="AG102:AM102"/>
    <mergeCell ref="AN102:AP102"/>
    <mergeCell ref="AN101:AP101"/>
    <mergeCell ref="AG99:AM99"/>
    <mergeCell ref="AN99:AP99"/>
    <mergeCell ref="AN100:AP100"/>
    <mergeCell ref="AG98:AM98"/>
    <mergeCell ref="AN98:AP98"/>
    <mergeCell ref="E92:I92"/>
    <mergeCell ref="E93:I93"/>
    <mergeCell ref="E95:I95"/>
    <mergeCell ref="E96:I96"/>
    <mergeCell ref="AM82:AP82"/>
    <mergeCell ref="AG87:AM87"/>
    <mergeCell ref="AN87:AP87"/>
    <mergeCell ref="C85:G85"/>
    <mergeCell ref="I85:AF85"/>
    <mergeCell ref="AG85:AM85"/>
    <mergeCell ref="J88:AF88"/>
    <mergeCell ref="K89:AF89"/>
    <mergeCell ref="K90:AF90"/>
    <mergeCell ref="K91:AF91"/>
    <mergeCell ref="K92:AF92"/>
    <mergeCell ref="K93:AF93"/>
    <mergeCell ref="AN96:AP96"/>
    <mergeCell ref="K6:AO6"/>
    <mergeCell ref="W34:AE34"/>
    <mergeCell ref="AK34:AO34"/>
    <mergeCell ref="L35:O35"/>
    <mergeCell ref="W35:AE35"/>
    <mergeCell ref="AK35:AO35"/>
    <mergeCell ref="X37:AB37"/>
    <mergeCell ref="AK37:AO37"/>
    <mergeCell ref="C76:AP76"/>
    <mergeCell ref="L78:AO78"/>
    <mergeCell ref="E94:I94"/>
    <mergeCell ref="D88:H88"/>
    <mergeCell ref="E89:I89"/>
    <mergeCell ref="E90:I90"/>
    <mergeCell ref="E91:I91"/>
    <mergeCell ref="AN95:AP95"/>
    <mergeCell ref="AN93:AP93"/>
    <mergeCell ref="AN90:AP90"/>
    <mergeCell ref="AN91:AP91"/>
    <mergeCell ref="AN92:AP92"/>
    <mergeCell ref="AN94:AP94"/>
    <mergeCell ref="C2:AP2"/>
    <mergeCell ref="C4:AP4"/>
    <mergeCell ref="AR2:BE2"/>
    <mergeCell ref="K5:AO5"/>
    <mergeCell ref="AK33:AO33"/>
    <mergeCell ref="L34:O34"/>
    <mergeCell ref="L33:O33"/>
    <mergeCell ref="BE5:BE34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  <mergeCell ref="W33:AE33"/>
  </mergeCells>
  <dataValidations count="2">
    <dataValidation type="list" allowBlank="1" showInputMessage="1" showErrorMessage="1" error="Povolené sú hodnoty základná, znížená, nulová." sqref="AU99:AU103">
      <formula1>"základná, znížená, nulová"</formula1>
    </dataValidation>
    <dataValidation type="list" allowBlank="1" showInputMessage="1" showErrorMessage="1" error="Povolené sú hodnoty stavebná časť, technologická časť, investičná časť." sqref="AT99:AT103">
      <formula1>"stavebná časť, technologická časť, investičná časť"</formula1>
    </dataValidation>
  </dataValidations>
  <hyperlinks>
    <hyperlink ref="K1:S1" location="C2" display="1) Súhrnný list stavby"/>
    <hyperlink ref="W1:AF1" location="C87" display="2) Rekapitulácia objektov"/>
    <hyperlink ref="A89" location="'OC1 - Obnova časť 1, stre...'!C2" display="/"/>
    <hyperlink ref="A90" location="'OC2 - Obnova časť 2, stre...'!C2" display="/"/>
    <hyperlink ref="A91" location="'OC3 - Obnova časť 3, podh...'!C2" display="/"/>
    <hyperlink ref="A92" location="'OC4 - Obnova časť 4, obno...'!C2" display="/"/>
    <hyperlink ref="A93" location="'OC5 - Obnova časť 5, obno...'!C2" display="/"/>
    <hyperlink ref="A94" location="'OC6 - Obnova časť 6, obno...'!C2" display="/"/>
    <hyperlink ref="A95" location="'OC7 - Obnova časť 7, obno...'!C2" display="/"/>
    <hyperlink ref="A96" location="'OC8 - Obnova časť 8, obno...'!C2" display="/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90"/>
  <sheetViews>
    <sheetView showGridLines="0" workbookViewId="0">
      <pane ySplit="1" topLeftCell="A2" activePane="bottomLeft" state="frozen"/>
      <selection pane="bottomLeft"/>
    </sheetView>
  </sheetViews>
  <sheetFormatPr defaultRowHeight="14.4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7" width="11.140625" customWidth="1"/>
    <col min="8" max="8" width="12.42578125" customWidth="1"/>
    <col min="9" max="9" width="7" customWidth="1"/>
    <col min="10" max="10" width="5.140625" customWidth="1"/>
    <col min="11" max="11" width="11.42578125" customWidth="1"/>
    <col min="12" max="12" width="12" customWidth="1"/>
    <col min="13" max="14" width="6" customWidth="1"/>
    <col min="15" max="15" width="2" customWidth="1"/>
    <col min="16" max="16" width="12.42578125" customWidth="1"/>
    <col min="17" max="17" width="4.140625" customWidth="1"/>
    <col min="18" max="18" width="1.7109375" customWidth="1"/>
    <col min="19" max="19" width="8.140625" customWidth="1"/>
    <col min="20" max="20" width="29.7109375" customWidth="1"/>
    <col min="21" max="21" width="16.28515625" customWidth="1"/>
    <col min="22" max="22" width="12.28515625" customWidth="1"/>
    <col min="23" max="23" width="16.28515625" customWidth="1"/>
    <col min="24" max="24" width="12.140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66" ht="21.75" customHeight="1">
      <c r="A1" s="125"/>
      <c r="B1" s="12"/>
      <c r="C1" s="12"/>
      <c r="D1" s="13" t="s">
        <v>1</v>
      </c>
      <c r="E1" s="12"/>
      <c r="F1" s="14" t="s">
        <v>121</v>
      </c>
      <c r="G1" s="14"/>
      <c r="H1" s="259" t="s">
        <v>122</v>
      </c>
      <c r="I1" s="259"/>
      <c r="J1" s="259"/>
      <c r="K1" s="259"/>
      <c r="L1" s="14" t="s">
        <v>123</v>
      </c>
      <c r="M1" s="12"/>
      <c r="N1" s="12"/>
      <c r="O1" s="13" t="s">
        <v>124</v>
      </c>
      <c r="P1" s="12"/>
      <c r="Q1" s="12"/>
      <c r="R1" s="12"/>
      <c r="S1" s="14" t="s">
        <v>125</v>
      </c>
      <c r="T1" s="14"/>
      <c r="U1" s="125"/>
      <c r="V1" s="12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</row>
    <row r="2" spans="1:66" ht="36.9" customHeight="1">
      <c r="C2" s="201" t="s">
        <v>7</v>
      </c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S2" s="206"/>
      <c r="T2" s="206"/>
      <c r="U2" s="206"/>
      <c r="V2" s="206"/>
      <c r="W2" s="206"/>
      <c r="X2" s="206"/>
      <c r="Y2" s="206"/>
      <c r="Z2" s="206"/>
      <c r="AA2" s="206"/>
      <c r="AB2" s="206"/>
      <c r="AC2" s="206"/>
      <c r="AT2" s="19" t="s">
        <v>90</v>
      </c>
    </row>
    <row r="3" spans="1:66" ht="6.9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2"/>
      <c r="AT3" s="19" t="s">
        <v>77</v>
      </c>
    </row>
    <row r="4" spans="1:66" ht="36.9" customHeight="1">
      <c r="B4" s="23"/>
      <c r="C4" s="203" t="s">
        <v>126</v>
      </c>
      <c r="D4" s="204"/>
      <c r="E4" s="204"/>
      <c r="F4" s="204"/>
      <c r="G4" s="204"/>
      <c r="H4" s="204"/>
      <c r="I4" s="204"/>
      <c r="J4" s="204"/>
      <c r="K4" s="204"/>
      <c r="L4" s="204"/>
      <c r="M4" s="204"/>
      <c r="N4" s="204"/>
      <c r="O4" s="204"/>
      <c r="P4" s="204"/>
      <c r="Q4" s="204"/>
      <c r="R4" s="24"/>
      <c r="T4" s="18" t="s">
        <v>12</v>
      </c>
      <c r="AT4" s="19" t="s">
        <v>6</v>
      </c>
    </row>
    <row r="5" spans="1:66" ht="6.9" customHeight="1">
      <c r="B5" s="23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4"/>
    </row>
    <row r="6" spans="1:66" ht="25.35" customHeight="1">
      <c r="B6" s="23"/>
      <c r="C6" s="26"/>
      <c r="D6" s="30" t="s">
        <v>17</v>
      </c>
      <c r="E6" s="26"/>
      <c r="F6" s="252" t="str">
        <f>'Rekapitulácia stavby'!K6</f>
        <v>Oprava porúch administratívnej budovy - Okresný súd Bratislava V.</v>
      </c>
      <c r="G6" s="253"/>
      <c r="H6" s="253"/>
      <c r="I6" s="253"/>
      <c r="J6" s="253"/>
      <c r="K6" s="253"/>
      <c r="L6" s="253"/>
      <c r="M6" s="253"/>
      <c r="N6" s="253"/>
      <c r="O6" s="253"/>
      <c r="P6" s="253"/>
      <c r="Q6" s="26"/>
      <c r="R6" s="24"/>
    </row>
    <row r="7" spans="1:66" ht="25.35" customHeight="1">
      <c r="B7" s="23"/>
      <c r="C7" s="26"/>
      <c r="D7" s="30" t="s">
        <v>127</v>
      </c>
      <c r="E7" s="26"/>
      <c r="F7" s="252" t="s">
        <v>128</v>
      </c>
      <c r="G7" s="197"/>
      <c r="H7" s="197"/>
      <c r="I7" s="197"/>
      <c r="J7" s="197"/>
      <c r="K7" s="197"/>
      <c r="L7" s="197"/>
      <c r="M7" s="197"/>
      <c r="N7" s="197"/>
      <c r="O7" s="197"/>
      <c r="P7" s="197"/>
      <c r="Q7" s="26"/>
      <c r="R7" s="24"/>
    </row>
    <row r="8" spans="1:66" s="1" customFormat="1" ht="32.85" customHeight="1">
      <c r="B8" s="35"/>
      <c r="C8" s="36"/>
      <c r="D8" s="29" t="s">
        <v>129</v>
      </c>
      <c r="E8" s="36"/>
      <c r="F8" s="210" t="s">
        <v>130</v>
      </c>
      <c r="G8" s="254"/>
      <c r="H8" s="254"/>
      <c r="I8" s="254"/>
      <c r="J8" s="254"/>
      <c r="K8" s="254"/>
      <c r="L8" s="254"/>
      <c r="M8" s="254"/>
      <c r="N8" s="254"/>
      <c r="O8" s="254"/>
      <c r="P8" s="254"/>
      <c r="Q8" s="36"/>
      <c r="R8" s="37"/>
    </row>
    <row r="9" spans="1:66" s="1" customFormat="1" ht="14.4" customHeight="1">
      <c r="B9" s="35"/>
      <c r="C9" s="36"/>
      <c r="D9" s="30" t="s">
        <v>19</v>
      </c>
      <c r="E9" s="36"/>
      <c r="F9" s="28" t="s">
        <v>20</v>
      </c>
      <c r="G9" s="36"/>
      <c r="H9" s="36"/>
      <c r="I9" s="36"/>
      <c r="J9" s="36"/>
      <c r="K9" s="36"/>
      <c r="L9" s="36"/>
      <c r="M9" s="30" t="s">
        <v>21</v>
      </c>
      <c r="N9" s="36"/>
      <c r="O9" s="28" t="s">
        <v>20</v>
      </c>
      <c r="P9" s="36"/>
      <c r="Q9" s="36"/>
      <c r="R9" s="37"/>
    </row>
    <row r="10" spans="1:66" s="1" customFormat="1" ht="14.4" customHeight="1">
      <c r="B10" s="35"/>
      <c r="C10" s="36"/>
      <c r="D10" s="30" t="s">
        <v>22</v>
      </c>
      <c r="E10" s="36"/>
      <c r="F10" s="28" t="s">
        <v>23</v>
      </c>
      <c r="G10" s="36"/>
      <c r="H10" s="36"/>
      <c r="I10" s="36"/>
      <c r="J10" s="36"/>
      <c r="K10" s="36"/>
      <c r="L10" s="36"/>
      <c r="M10" s="30" t="s">
        <v>24</v>
      </c>
      <c r="N10" s="36"/>
      <c r="O10" s="255" t="str">
        <f>'Rekapitulácia stavby'!AN8</f>
        <v>10. 5. 2018</v>
      </c>
      <c r="P10" s="256"/>
      <c r="Q10" s="36"/>
      <c r="R10" s="37"/>
    </row>
    <row r="11" spans="1:66" s="1" customFormat="1" ht="10.8" customHeight="1">
      <c r="B11" s="35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7"/>
    </row>
    <row r="12" spans="1:66" s="1" customFormat="1" ht="14.4" customHeight="1">
      <c r="B12" s="35"/>
      <c r="C12" s="36"/>
      <c r="D12" s="30" t="s">
        <v>26</v>
      </c>
      <c r="E12" s="36"/>
      <c r="F12" s="36"/>
      <c r="G12" s="36"/>
      <c r="H12" s="36"/>
      <c r="I12" s="36"/>
      <c r="J12" s="36"/>
      <c r="K12" s="36"/>
      <c r="L12" s="36"/>
      <c r="M12" s="30" t="s">
        <v>27</v>
      </c>
      <c r="N12" s="36"/>
      <c r="O12" s="207" t="s">
        <v>20</v>
      </c>
      <c r="P12" s="207"/>
      <c r="Q12" s="36"/>
      <c r="R12" s="37"/>
    </row>
    <row r="13" spans="1:66" s="1" customFormat="1" ht="18" customHeight="1">
      <c r="B13" s="35"/>
      <c r="C13" s="36"/>
      <c r="D13" s="36"/>
      <c r="E13" s="28" t="s">
        <v>28</v>
      </c>
      <c r="F13" s="36"/>
      <c r="G13" s="36"/>
      <c r="H13" s="36"/>
      <c r="I13" s="36"/>
      <c r="J13" s="36"/>
      <c r="K13" s="36"/>
      <c r="L13" s="36"/>
      <c r="M13" s="30" t="s">
        <v>29</v>
      </c>
      <c r="N13" s="36"/>
      <c r="O13" s="207" t="s">
        <v>20</v>
      </c>
      <c r="P13" s="207"/>
      <c r="Q13" s="36"/>
      <c r="R13" s="37"/>
    </row>
    <row r="14" spans="1:66" s="1" customFormat="1" ht="6.9" customHeight="1">
      <c r="B14" s="35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7"/>
    </row>
    <row r="15" spans="1:66" s="1" customFormat="1" ht="14.4" customHeight="1">
      <c r="B15" s="35"/>
      <c r="C15" s="36"/>
      <c r="D15" s="30" t="s">
        <v>30</v>
      </c>
      <c r="E15" s="36"/>
      <c r="F15" s="36"/>
      <c r="G15" s="36"/>
      <c r="H15" s="36"/>
      <c r="I15" s="36"/>
      <c r="J15" s="36"/>
      <c r="K15" s="36"/>
      <c r="L15" s="36"/>
      <c r="M15" s="30" t="s">
        <v>27</v>
      </c>
      <c r="N15" s="36"/>
      <c r="O15" s="257" t="str">
        <f>IF('Rekapitulácia stavby'!AN13="","",'Rekapitulácia stavby'!AN13)</f>
        <v>Vyplň údaj</v>
      </c>
      <c r="P15" s="207"/>
      <c r="Q15" s="36"/>
      <c r="R15" s="37"/>
    </row>
    <row r="16" spans="1:66" s="1" customFormat="1" ht="18" customHeight="1">
      <c r="B16" s="35"/>
      <c r="C16" s="36"/>
      <c r="D16" s="36"/>
      <c r="E16" s="257" t="str">
        <f>IF('Rekapitulácia stavby'!E14="","",'Rekapitulácia stavby'!E14)</f>
        <v>Vyplň údaj</v>
      </c>
      <c r="F16" s="258"/>
      <c r="G16" s="258"/>
      <c r="H16" s="258"/>
      <c r="I16" s="258"/>
      <c r="J16" s="258"/>
      <c r="K16" s="258"/>
      <c r="L16" s="258"/>
      <c r="M16" s="30" t="s">
        <v>29</v>
      </c>
      <c r="N16" s="36"/>
      <c r="O16" s="257" t="str">
        <f>IF('Rekapitulácia stavby'!AN14="","",'Rekapitulácia stavby'!AN14)</f>
        <v>Vyplň údaj</v>
      </c>
      <c r="P16" s="207"/>
      <c r="Q16" s="36"/>
      <c r="R16" s="37"/>
    </row>
    <row r="17" spans="2:18" s="1" customFormat="1" ht="6.9" customHeight="1">
      <c r="B17" s="35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7"/>
    </row>
    <row r="18" spans="2:18" s="1" customFormat="1" ht="14.4" customHeight="1">
      <c r="B18" s="35"/>
      <c r="C18" s="36"/>
      <c r="D18" s="30" t="s">
        <v>32</v>
      </c>
      <c r="E18" s="36"/>
      <c r="F18" s="36"/>
      <c r="G18" s="36"/>
      <c r="H18" s="36"/>
      <c r="I18" s="36"/>
      <c r="J18" s="36"/>
      <c r="K18" s="36"/>
      <c r="L18" s="36"/>
      <c r="M18" s="30" t="s">
        <v>27</v>
      </c>
      <c r="N18" s="36"/>
      <c r="O18" s="207" t="s">
        <v>20</v>
      </c>
      <c r="P18" s="207"/>
      <c r="Q18" s="36"/>
      <c r="R18" s="37"/>
    </row>
    <row r="19" spans="2:18" s="1" customFormat="1" ht="18" customHeight="1">
      <c r="B19" s="35"/>
      <c r="C19" s="36"/>
      <c r="D19" s="36"/>
      <c r="E19" s="28" t="s">
        <v>33</v>
      </c>
      <c r="F19" s="36"/>
      <c r="G19" s="36"/>
      <c r="H19" s="36"/>
      <c r="I19" s="36"/>
      <c r="J19" s="36"/>
      <c r="K19" s="36"/>
      <c r="L19" s="36"/>
      <c r="M19" s="30" t="s">
        <v>29</v>
      </c>
      <c r="N19" s="36"/>
      <c r="O19" s="207" t="s">
        <v>20</v>
      </c>
      <c r="P19" s="207"/>
      <c r="Q19" s="36"/>
      <c r="R19" s="37"/>
    </row>
    <row r="20" spans="2:18" s="1" customFormat="1" ht="6.9" customHeight="1">
      <c r="B20" s="35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7"/>
    </row>
    <row r="21" spans="2:18" s="1" customFormat="1" ht="14.4" customHeight="1">
      <c r="B21" s="35"/>
      <c r="C21" s="36"/>
      <c r="D21" s="30" t="s">
        <v>35</v>
      </c>
      <c r="E21" s="36"/>
      <c r="F21" s="36"/>
      <c r="G21" s="36"/>
      <c r="H21" s="36"/>
      <c r="I21" s="36"/>
      <c r="J21" s="36"/>
      <c r="K21" s="36"/>
      <c r="L21" s="36"/>
      <c r="M21" s="30" t="s">
        <v>27</v>
      </c>
      <c r="N21" s="36"/>
      <c r="O21" s="207" t="str">
        <f>IF('Rekapitulácia stavby'!AN19="","",'Rekapitulácia stavby'!AN19)</f>
        <v/>
      </c>
      <c r="P21" s="207"/>
      <c r="Q21" s="36"/>
      <c r="R21" s="37"/>
    </row>
    <row r="22" spans="2:18" s="1" customFormat="1" ht="18" customHeight="1">
      <c r="B22" s="35"/>
      <c r="C22" s="36"/>
      <c r="D22" s="36"/>
      <c r="E22" s="28" t="str">
        <f>IF('Rekapitulácia stavby'!E20="","",'Rekapitulácia stavby'!E20)</f>
        <v xml:space="preserve"> </v>
      </c>
      <c r="F22" s="36"/>
      <c r="G22" s="36"/>
      <c r="H22" s="36"/>
      <c r="I22" s="36"/>
      <c r="J22" s="36"/>
      <c r="K22" s="36"/>
      <c r="L22" s="36"/>
      <c r="M22" s="30" t="s">
        <v>29</v>
      </c>
      <c r="N22" s="36"/>
      <c r="O22" s="207" t="str">
        <f>IF('Rekapitulácia stavby'!AN20="","",'Rekapitulácia stavby'!AN20)</f>
        <v/>
      </c>
      <c r="P22" s="207"/>
      <c r="Q22" s="36"/>
      <c r="R22" s="37"/>
    </row>
    <row r="23" spans="2:18" s="1" customFormat="1" ht="6.9" customHeight="1">
      <c r="B23" s="35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7"/>
    </row>
    <row r="24" spans="2:18" s="1" customFormat="1" ht="14.4" customHeight="1">
      <c r="B24" s="35"/>
      <c r="C24" s="36"/>
      <c r="D24" s="30" t="s">
        <v>37</v>
      </c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7"/>
    </row>
    <row r="25" spans="2:18" s="1" customFormat="1" ht="16.5" customHeight="1">
      <c r="B25" s="35"/>
      <c r="C25" s="36"/>
      <c r="D25" s="36"/>
      <c r="E25" s="195" t="s">
        <v>20</v>
      </c>
      <c r="F25" s="195"/>
      <c r="G25" s="195"/>
      <c r="H25" s="195"/>
      <c r="I25" s="195"/>
      <c r="J25" s="195"/>
      <c r="K25" s="195"/>
      <c r="L25" s="195"/>
      <c r="M25" s="36"/>
      <c r="N25" s="36"/>
      <c r="O25" s="36"/>
      <c r="P25" s="36"/>
      <c r="Q25" s="36"/>
      <c r="R25" s="37"/>
    </row>
    <row r="26" spans="2:18" s="1" customFormat="1" ht="6.9" customHeight="1">
      <c r="B26" s="35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7"/>
    </row>
    <row r="27" spans="2:18" s="1" customFormat="1" ht="6.9" customHeight="1">
      <c r="B27" s="35"/>
      <c r="C27" s="36"/>
      <c r="D27" s="51"/>
      <c r="E27" s="51"/>
      <c r="F27" s="51"/>
      <c r="G27" s="51"/>
      <c r="H27" s="51"/>
      <c r="I27" s="51"/>
      <c r="J27" s="51"/>
      <c r="K27" s="51"/>
      <c r="L27" s="51"/>
      <c r="M27" s="51"/>
      <c r="N27" s="51"/>
      <c r="O27" s="51"/>
      <c r="P27" s="51"/>
      <c r="Q27" s="36"/>
      <c r="R27" s="37"/>
    </row>
    <row r="28" spans="2:18" s="1" customFormat="1" ht="14.4" customHeight="1">
      <c r="B28" s="35"/>
      <c r="C28" s="36"/>
      <c r="D28" s="126" t="s">
        <v>131</v>
      </c>
      <c r="E28" s="36"/>
      <c r="F28" s="36"/>
      <c r="G28" s="36"/>
      <c r="H28" s="36"/>
      <c r="I28" s="36"/>
      <c r="J28" s="36"/>
      <c r="K28" s="36"/>
      <c r="L28" s="36"/>
      <c r="M28" s="196">
        <f>N89</f>
        <v>0</v>
      </c>
      <c r="N28" s="196"/>
      <c r="O28" s="196"/>
      <c r="P28" s="196"/>
      <c r="Q28" s="36"/>
      <c r="R28" s="37"/>
    </row>
    <row r="29" spans="2:18" s="1" customFormat="1" ht="14.4" customHeight="1">
      <c r="B29" s="35"/>
      <c r="C29" s="36"/>
      <c r="D29" s="34" t="s">
        <v>115</v>
      </c>
      <c r="E29" s="36"/>
      <c r="F29" s="36"/>
      <c r="G29" s="36"/>
      <c r="H29" s="36"/>
      <c r="I29" s="36"/>
      <c r="J29" s="36"/>
      <c r="K29" s="36"/>
      <c r="L29" s="36"/>
      <c r="M29" s="196">
        <f>N98</f>
        <v>0</v>
      </c>
      <c r="N29" s="196"/>
      <c r="O29" s="196"/>
      <c r="P29" s="196"/>
      <c r="Q29" s="36"/>
      <c r="R29" s="37"/>
    </row>
    <row r="30" spans="2:18" s="1" customFormat="1" ht="6.9" customHeight="1">
      <c r="B30" s="35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7"/>
    </row>
    <row r="31" spans="2:18" s="1" customFormat="1" ht="25.35" customHeight="1">
      <c r="B31" s="35"/>
      <c r="C31" s="36"/>
      <c r="D31" s="127" t="s">
        <v>40</v>
      </c>
      <c r="E31" s="36"/>
      <c r="F31" s="36"/>
      <c r="G31" s="36"/>
      <c r="H31" s="36"/>
      <c r="I31" s="36"/>
      <c r="J31" s="36"/>
      <c r="K31" s="36"/>
      <c r="L31" s="36"/>
      <c r="M31" s="260">
        <f>ROUND(M28+M29,2)</f>
        <v>0</v>
      </c>
      <c r="N31" s="254"/>
      <c r="O31" s="254"/>
      <c r="P31" s="254"/>
      <c r="Q31" s="36"/>
      <c r="R31" s="37"/>
    </row>
    <row r="32" spans="2:18" s="1" customFormat="1" ht="6.9" customHeight="1">
      <c r="B32" s="35"/>
      <c r="C32" s="36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36"/>
      <c r="R32" s="37"/>
    </row>
    <row r="33" spans="2:18" s="1" customFormat="1" ht="14.4" customHeight="1">
      <c r="B33" s="35"/>
      <c r="C33" s="36"/>
      <c r="D33" s="42" t="s">
        <v>41</v>
      </c>
      <c r="E33" s="42" t="s">
        <v>42</v>
      </c>
      <c r="F33" s="43">
        <v>0.2</v>
      </c>
      <c r="G33" s="128" t="s">
        <v>43</v>
      </c>
      <c r="H33" s="261">
        <f>ROUND((((SUM(BE98:BE105)+SUM(BE124:BE183))+SUM(BE185:BE189))),2)</f>
        <v>0</v>
      </c>
      <c r="I33" s="254"/>
      <c r="J33" s="254"/>
      <c r="K33" s="36"/>
      <c r="L33" s="36"/>
      <c r="M33" s="261">
        <f>ROUND(((ROUND((SUM(BE98:BE105)+SUM(BE124:BE183)), 2)*F33)+SUM(BE185:BE189)*F33),2)</f>
        <v>0</v>
      </c>
      <c r="N33" s="254"/>
      <c r="O33" s="254"/>
      <c r="P33" s="254"/>
      <c r="Q33" s="36"/>
      <c r="R33" s="37"/>
    </row>
    <row r="34" spans="2:18" s="1" customFormat="1" ht="14.4" customHeight="1">
      <c r="B34" s="35"/>
      <c r="C34" s="36"/>
      <c r="D34" s="36"/>
      <c r="E34" s="42" t="s">
        <v>44</v>
      </c>
      <c r="F34" s="43">
        <v>0.2</v>
      </c>
      <c r="G34" s="128" t="s">
        <v>43</v>
      </c>
      <c r="H34" s="261">
        <f>ROUND((((SUM(BF98:BF105)+SUM(BF124:BF183))+SUM(BF185:BF189))),2)</f>
        <v>0</v>
      </c>
      <c r="I34" s="254"/>
      <c r="J34" s="254"/>
      <c r="K34" s="36"/>
      <c r="L34" s="36"/>
      <c r="M34" s="261">
        <f>ROUND(((ROUND((SUM(BF98:BF105)+SUM(BF124:BF183)), 2)*F34)+SUM(BF185:BF189)*F34),2)</f>
        <v>0</v>
      </c>
      <c r="N34" s="254"/>
      <c r="O34" s="254"/>
      <c r="P34" s="254"/>
      <c r="Q34" s="36"/>
      <c r="R34" s="37"/>
    </row>
    <row r="35" spans="2:18" s="1" customFormat="1" ht="14.4" hidden="1" customHeight="1">
      <c r="B35" s="35"/>
      <c r="C35" s="36"/>
      <c r="D35" s="36"/>
      <c r="E35" s="42" t="s">
        <v>45</v>
      </c>
      <c r="F35" s="43">
        <v>0.2</v>
      </c>
      <c r="G35" s="128" t="s">
        <v>43</v>
      </c>
      <c r="H35" s="261">
        <f>ROUND((((SUM(BG98:BG105)+SUM(BG124:BG183))+SUM(BG185:BG189))),2)</f>
        <v>0</v>
      </c>
      <c r="I35" s="254"/>
      <c r="J35" s="254"/>
      <c r="K35" s="36"/>
      <c r="L35" s="36"/>
      <c r="M35" s="261">
        <v>0</v>
      </c>
      <c r="N35" s="254"/>
      <c r="O35" s="254"/>
      <c r="P35" s="254"/>
      <c r="Q35" s="36"/>
      <c r="R35" s="37"/>
    </row>
    <row r="36" spans="2:18" s="1" customFormat="1" ht="14.4" hidden="1" customHeight="1">
      <c r="B36" s="35"/>
      <c r="C36" s="36"/>
      <c r="D36" s="36"/>
      <c r="E36" s="42" t="s">
        <v>46</v>
      </c>
      <c r="F36" s="43">
        <v>0.2</v>
      </c>
      <c r="G36" s="128" t="s">
        <v>43</v>
      </c>
      <c r="H36" s="261">
        <f>ROUND((((SUM(BH98:BH105)+SUM(BH124:BH183))+SUM(BH185:BH189))),2)</f>
        <v>0</v>
      </c>
      <c r="I36" s="254"/>
      <c r="J36" s="254"/>
      <c r="K36" s="36"/>
      <c r="L36" s="36"/>
      <c r="M36" s="261">
        <v>0</v>
      </c>
      <c r="N36" s="254"/>
      <c r="O36" s="254"/>
      <c r="P36" s="254"/>
      <c r="Q36" s="36"/>
      <c r="R36" s="37"/>
    </row>
    <row r="37" spans="2:18" s="1" customFormat="1" ht="14.4" hidden="1" customHeight="1">
      <c r="B37" s="35"/>
      <c r="C37" s="36"/>
      <c r="D37" s="36"/>
      <c r="E37" s="42" t="s">
        <v>47</v>
      </c>
      <c r="F37" s="43">
        <v>0</v>
      </c>
      <c r="G37" s="128" t="s">
        <v>43</v>
      </c>
      <c r="H37" s="261">
        <f>ROUND((((SUM(BI98:BI105)+SUM(BI124:BI183))+SUM(BI185:BI189))),2)</f>
        <v>0</v>
      </c>
      <c r="I37" s="254"/>
      <c r="J37" s="254"/>
      <c r="K37" s="36"/>
      <c r="L37" s="36"/>
      <c r="M37" s="261">
        <v>0</v>
      </c>
      <c r="N37" s="254"/>
      <c r="O37" s="254"/>
      <c r="P37" s="254"/>
      <c r="Q37" s="36"/>
      <c r="R37" s="37"/>
    </row>
    <row r="38" spans="2:18" s="1" customFormat="1" ht="6.9" customHeight="1">
      <c r="B38" s="35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7"/>
    </row>
    <row r="39" spans="2:18" s="1" customFormat="1" ht="25.35" customHeight="1">
      <c r="B39" s="35"/>
      <c r="C39" s="124"/>
      <c r="D39" s="129" t="s">
        <v>48</v>
      </c>
      <c r="E39" s="79"/>
      <c r="F39" s="79"/>
      <c r="G39" s="130" t="s">
        <v>49</v>
      </c>
      <c r="H39" s="131" t="s">
        <v>50</v>
      </c>
      <c r="I39" s="79"/>
      <c r="J39" s="79"/>
      <c r="K39" s="79"/>
      <c r="L39" s="262">
        <f>SUM(M31:M37)</f>
        <v>0</v>
      </c>
      <c r="M39" s="262"/>
      <c r="N39" s="262"/>
      <c r="O39" s="262"/>
      <c r="P39" s="263"/>
      <c r="Q39" s="124"/>
      <c r="R39" s="37"/>
    </row>
    <row r="40" spans="2:18" s="1" customFormat="1" ht="14.4" customHeight="1">
      <c r="B40" s="35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7"/>
    </row>
    <row r="41" spans="2:18" s="1" customFormat="1" ht="14.4" customHeight="1">
      <c r="B41" s="35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7"/>
    </row>
    <row r="42" spans="2:18" ht="12">
      <c r="B42" s="23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4"/>
    </row>
    <row r="43" spans="2:18" ht="12">
      <c r="B43" s="23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4"/>
    </row>
    <row r="44" spans="2:18" ht="12">
      <c r="B44" s="23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4"/>
    </row>
    <row r="45" spans="2:18" ht="12">
      <c r="B45" s="23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4"/>
    </row>
    <row r="46" spans="2:18" ht="12">
      <c r="B46" s="23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4"/>
    </row>
    <row r="47" spans="2:18" ht="12">
      <c r="B47" s="23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4"/>
    </row>
    <row r="48" spans="2:18" ht="12">
      <c r="B48" s="23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4"/>
    </row>
    <row r="49" spans="2:18" ht="12">
      <c r="B49" s="23"/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4"/>
    </row>
    <row r="50" spans="2:18" s="1" customFormat="1">
      <c r="B50" s="35"/>
      <c r="C50" s="36"/>
      <c r="D50" s="50" t="s">
        <v>51</v>
      </c>
      <c r="E50" s="51"/>
      <c r="F50" s="51"/>
      <c r="G50" s="51"/>
      <c r="H50" s="52"/>
      <c r="I50" s="36"/>
      <c r="J50" s="50" t="s">
        <v>52</v>
      </c>
      <c r="K50" s="51"/>
      <c r="L50" s="51"/>
      <c r="M50" s="51"/>
      <c r="N50" s="51"/>
      <c r="O50" s="51"/>
      <c r="P50" s="52"/>
      <c r="Q50" s="36"/>
      <c r="R50" s="37"/>
    </row>
    <row r="51" spans="2:18" ht="12">
      <c r="B51" s="23"/>
      <c r="C51" s="26"/>
      <c r="D51" s="53"/>
      <c r="E51" s="26"/>
      <c r="F51" s="26"/>
      <c r="G51" s="26"/>
      <c r="H51" s="54"/>
      <c r="I51" s="26"/>
      <c r="J51" s="53"/>
      <c r="K51" s="26"/>
      <c r="L51" s="26"/>
      <c r="M51" s="26"/>
      <c r="N51" s="26"/>
      <c r="O51" s="26"/>
      <c r="P51" s="54"/>
      <c r="Q51" s="26"/>
      <c r="R51" s="24"/>
    </row>
    <row r="52" spans="2:18" ht="12">
      <c r="B52" s="23"/>
      <c r="C52" s="26"/>
      <c r="D52" s="53"/>
      <c r="E52" s="26"/>
      <c r="F52" s="26"/>
      <c r="G52" s="26"/>
      <c r="H52" s="54"/>
      <c r="I52" s="26"/>
      <c r="J52" s="53"/>
      <c r="K52" s="26"/>
      <c r="L52" s="26"/>
      <c r="M52" s="26"/>
      <c r="N52" s="26"/>
      <c r="O52" s="26"/>
      <c r="P52" s="54"/>
      <c r="Q52" s="26"/>
      <c r="R52" s="24"/>
    </row>
    <row r="53" spans="2:18" ht="12">
      <c r="B53" s="23"/>
      <c r="C53" s="26"/>
      <c r="D53" s="53"/>
      <c r="E53" s="26"/>
      <c r="F53" s="26"/>
      <c r="G53" s="26"/>
      <c r="H53" s="54"/>
      <c r="I53" s="26"/>
      <c r="J53" s="53"/>
      <c r="K53" s="26"/>
      <c r="L53" s="26"/>
      <c r="M53" s="26"/>
      <c r="N53" s="26"/>
      <c r="O53" s="26"/>
      <c r="P53" s="54"/>
      <c r="Q53" s="26"/>
      <c r="R53" s="24"/>
    </row>
    <row r="54" spans="2:18" ht="12">
      <c r="B54" s="23"/>
      <c r="C54" s="26"/>
      <c r="D54" s="53"/>
      <c r="E54" s="26"/>
      <c r="F54" s="26"/>
      <c r="G54" s="26"/>
      <c r="H54" s="54"/>
      <c r="I54" s="26"/>
      <c r="J54" s="53"/>
      <c r="K54" s="26"/>
      <c r="L54" s="26"/>
      <c r="M54" s="26"/>
      <c r="N54" s="26"/>
      <c r="O54" s="26"/>
      <c r="P54" s="54"/>
      <c r="Q54" s="26"/>
      <c r="R54" s="24"/>
    </row>
    <row r="55" spans="2:18" ht="12">
      <c r="B55" s="23"/>
      <c r="C55" s="26"/>
      <c r="D55" s="53"/>
      <c r="E55" s="26"/>
      <c r="F55" s="26"/>
      <c r="G55" s="26"/>
      <c r="H55" s="54"/>
      <c r="I55" s="26"/>
      <c r="J55" s="53"/>
      <c r="K55" s="26"/>
      <c r="L55" s="26"/>
      <c r="M55" s="26"/>
      <c r="N55" s="26"/>
      <c r="O55" s="26"/>
      <c r="P55" s="54"/>
      <c r="Q55" s="26"/>
      <c r="R55" s="24"/>
    </row>
    <row r="56" spans="2:18" ht="12">
      <c r="B56" s="23"/>
      <c r="C56" s="26"/>
      <c r="D56" s="53"/>
      <c r="E56" s="26"/>
      <c r="F56" s="26"/>
      <c r="G56" s="26"/>
      <c r="H56" s="54"/>
      <c r="I56" s="26"/>
      <c r="J56" s="53"/>
      <c r="K56" s="26"/>
      <c r="L56" s="26"/>
      <c r="M56" s="26"/>
      <c r="N56" s="26"/>
      <c r="O56" s="26"/>
      <c r="P56" s="54"/>
      <c r="Q56" s="26"/>
      <c r="R56" s="24"/>
    </row>
    <row r="57" spans="2:18" ht="12">
      <c r="B57" s="23"/>
      <c r="C57" s="26"/>
      <c r="D57" s="53"/>
      <c r="E57" s="26"/>
      <c r="F57" s="26"/>
      <c r="G57" s="26"/>
      <c r="H57" s="54"/>
      <c r="I57" s="26"/>
      <c r="J57" s="53"/>
      <c r="K57" s="26"/>
      <c r="L57" s="26"/>
      <c r="M57" s="26"/>
      <c r="N57" s="26"/>
      <c r="O57" s="26"/>
      <c r="P57" s="54"/>
      <c r="Q57" s="26"/>
      <c r="R57" s="24"/>
    </row>
    <row r="58" spans="2:18" ht="12">
      <c r="B58" s="23"/>
      <c r="C58" s="26"/>
      <c r="D58" s="53"/>
      <c r="E58" s="26"/>
      <c r="F58" s="26"/>
      <c r="G58" s="26"/>
      <c r="H58" s="54"/>
      <c r="I58" s="26"/>
      <c r="J58" s="53"/>
      <c r="K58" s="26"/>
      <c r="L58" s="26"/>
      <c r="M58" s="26"/>
      <c r="N58" s="26"/>
      <c r="O58" s="26"/>
      <c r="P58" s="54"/>
      <c r="Q58" s="26"/>
      <c r="R58" s="24"/>
    </row>
    <row r="59" spans="2:18" s="1" customFormat="1">
      <c r="B59" s="35"/>
      <c r="C59" s="36"/>
      <c r="D59" s="55" t="s">
        <v>53</v>
      </c>
      <c r="E59" s="56"/>
      <c r="F59" s="56"/>
      <c r="G59" s="57" t="s">
        <v>54</v>
      </c>
      <c r="H59" s="58"/>
      <c r="I59" s="36"/>
      <c r="J59" s="55" t="s">
        <v>53</v>
      </c>
      <c r="K59" s="56"/>
      <c r="L59" s="56"/>
      <c r="M59" s="56"/>
      <c r="N59" s="57" t="s">
        <v>54</v>
      </c>
      <c r="O59" s="56"/>
      <c r="P59" s="58"/>
      <c r="Q59" s="36"/>
      <c r="R59" s="37"/>
    </row>
    <row r="60" spans="2:18" ht="12">
      <c r="B60" s="23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4"/>
    </row>
    <row r="61" spans="2:18" s="1" customFormat="1">
      <c r="B61" s="35"/>
      <c r="C61" s="36"/>
      <c r="D61" s="50" t="s">
        <v>55</v>
      </c>
      <c r="E61" s="51"/>
      <c r="F61" s="51"/>
      <c r="G61" s="51"/>
      <c r="H61" s="52"/>
      <c r="I61" s="36"/>
      <c r="J61" s="50" t="s">
        <v>56</v>
      </c>
      <c r="K61" s="51"/>
      <c r="L61" s="51"/>
      <c r="M61" s="51"/>
      <c r="N61" s="51"/>
      <c r="O61" s="51"/>
      <c r="P61" s="52"/>
      <c r="Q61" s="36"/>
      <c r="R61" s="37"/>
    </row>
    <row r="62" spans="2:18" ht="12">
      <c r="B62" s="23"/>
      <c r="C62" s="26"/>
      <c r="D62" s="53"/>
      <c r="E62" s="26"/>
      <c r="F62" s="26"/>
      <c r="G62" s="26"/>
      <c r="H62" s="54"/>
      <c r="I62" s="26"/>
      <c r="J62" s="53"/>
      <c r="K62" s="26"/>
      <c r="L62" s="26"/>
      <c r="M62" s="26"/>
      <c r="N62" s="26"/>
      <c r="O62" s="26"/>
      <c r="P62" s="54"/>
      <c r="Q62" s="26"/>
      <c r="R62" s="24"/>
    </row>
    <row r="63" spans="2:18" ht="12">
      <c r="B63" s="23"/>
      <c r="C63" s="26"/>
      <c r="D63" s="53"/>
      <c r="E63" s="26"/>
      <c r="F63" s="26"/>
      <c r="G63" s="26"/>
      <c r="H63" s="54"/>
      <c r="I63" s="26"/>
      <c r="J63" s="53"/>
      <c r="K63" s="26"/>
      <c r="L63" s="26"/>
      <c r="M63" s="26"/>
      <c r="N63" s="26"/>
      <c r="O63" s="26"/>
      <c r="P63" s="54"/>
      <c r="Q63" s="26"/>
      <c r="R63" s="24"/>
    </row>
    <row r="64" spans="2:18" ht="12">
      <c r="B64" s="23"/>
      <c r="C64" s="26"/>
      <c r="D64" s="53"/>
      <c r="E64" s="26"/>
      <c r="F64" s="26"/>
      <c r="G64" s="26"/>
      <c r="H64" s="54"/>
      <c r="I64" s="26"/>
      <c r="J64" s="53"/>
      <c r="K64" s="26"/>
      <c r="L64" s="26"/>
      <c r="M64" s="26"/>
      <c r="N64" s="26"/>
      <c r="O64" s="26"/>
      <c r="P64" s="54"/>
      <c r="Q64" s="26"/>
      <c r="R64" s="24"/>
    </row>
    <row r="65" spans="2:21" ht="12">
      <c r="B65" s="23"/>
      <c r="C65" s="26"/>
      <c r="D65" s="53"/>
      <c r="E65" s="26"/>
      <c r="F65" s="26"/>
      <c r="G65" s="26"/>
      <c r="H65" s="54"/>
      <c r="I65" s="26"/>
      <c r="J65" s="53"/>
      <c r="K65" s="26"/>
      <c r="L65" s="26"/>
      <c r="M65" s="26"/>
      <c r="N65" s="26"/>
      <c r="O65" s="26"/>
      <c r="P65" s="54"/>
      <c r="Q65" s="26"/>
      <c r="R65" s="24"/>
    </row>
    <row r="66" spans="2:21" ht="12">
      <c r="B66" s="23"/>
      <c r="C66" s="26"/>
      <c r="D66" s="53"/>
      <c r="E66" s="26"/>
      <c r="F66" s="26"/>
      <c r="G66" s="26"/>
      <c r="H66" s="54"/>
      <c r="I66" s="26"/>
      <c r="J66" s="53"/>
      <c r="K66" s="26"/>
      <c r="L66" s="26"/>
      <c r="M66" s="26"/>
      <c r="N66" s="26"/>
      <c r="O66" s="26"/>
      <c r="P66" s="54"/>
      <c r="Q66" s="26"/>
      <c r="R66" s="24"/>
    </row>
    <row r="67" spans="2:21" ht="12">
      <c r="B67" s="23"/>
      <c r="C67" s="26"/>
      <c r="D67" s="53"/>
      <c r="E67" s="26"/>
      <c r="F67" s="26"/>
      <c r="G67" s="26"/>
      <c r="H67" s="54"/>
      <c r="I67" s="26"/>
      <c r="J67" s="53"/>
      <c r="K67" s="26"/>
      <c r="L67" s="26"/>
      <c r="M67" s="26"/>
      <c r="N67" s="26"/>
      <c r="O67" s="26"/>
      <c r="P67" s="54"/>
      <c r="Q67" s="26"/>
      <c r="R67" s="24"/>
    </row>
    <row r="68" spans="2:21" ht="12">
      <c r="B68" s="23"/>
      <c r="C68" s="26"/>
      <c r="D68" s="53"/>
      <c r="E68" s="26"/>
      <c r="F68" s="26"/>
      <c r="G68" s="26"/>
      <c r="H68" s="54"/>
      <c r="I68" s="26"/>
      <c r="J68" s="53"/>
      <c r="K68" s="26"/>
      <c r="L68" s="26"/>
      <c r="M68" s="26"/>
      <c r="N68" s="26"/>
      <c r="O68" s="26"/>
      <c r="P68" s="54"/>
      <c r="Q68" s="26"/>
      <c r="R68" s="24"/>
    </row>
    <row r="69" spans="2:21" ht="12">
      <c r="B69" s="23"/>
      <c r="C69" s="26"/>
      <c r="D69" s="53"/>
      <c r="E69" s="26"/>
      <c r="F69" s="26"/>
      <c r="G69" s="26"/>
      <c r="H69" s="54"/>
      <c r="I69" s="26"/>
      <c r="J69" s="53"/>
      <c r="K69" s="26"/>
      <c r="L69" s="26"/>
      <c r="M69" s="26"/>
      <c r="N69" s="26"/>
      <c r="O69" s="26"/>
      <c r="P69" s="54"/>
      <c r="Q69" s="26"/>
      <c r="R69" s="24"/>
    </row>
    <row r="70" spans="2:21" s="1" customFormat="1">
      <c r="B70" s="35"/>
      <c r="C70" s="36"/>
      <c r="D70" s="55" t="s">
        <v>53</v>
      </c>
      <c r="E70" s="56"/>
      <c r="F70" s="56"/>
      <c r="G70" s="57" t="s">
        <v>54</v>
      </c>
      <c r="H70" s="58"/>
      <c r="I70" s="36"/>
      <c r="J70" s="55" t="s">
        <v>53</v>
      </c>
      <c r="K70" s="56"/>
      <c r="L70" s="56"/>
      <c r="M70" s="56"/>
      <c r="N70" s="57" t="s">
        <v>54</v>
      </c>
      <c r="O70" s="56"/>
      <c r="P70" s="58"/>
      <c r="Q70" s="36"/>
      <c r="R70" s="37"/>
    </row>
    <row r="71" spans="2:21" s="1" customFormat="1" ht="14.4" customHeight="1"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60"/>
      <c r="M71" s="60"/>
      <c r="N71" s="60"/>
      <c r="O71" s="60"/>
      <c r="P71" s="60"/>
      <c r="Q71" s="60"/>
      <c r="R71" s="61"/>
    </row>
    <row r="75" spans="2:21" s="1" customFormat="1" ht="6.9" customHeight="1">
      <c r="B75" s="132"/>
      <c r="C75" s="133"/>
      <c r="D75" s="133"/>
      <c r="E75" s="133"/>
      <c r="F75" s="133"/>
      <c r="G75" s="133"/>
      <c r="H75" s="133"/>
      <c r="I75" s="133"/>
      <c r="J75" s="133"/>
      <c r="K75" s="133"/>
      <c r="L75" s="133"/>
      <c r="M75" s="133"/>
      <c r="N75" s="133"/>
      <c r="O75" s="133"/>
      <c r="P75" s="133"/>
      <c r="Q75" s="133"/>
      <c r="R75" s="134"/>
    </row>
    <row r="76" spans="2:21" s="1" customFormat="1" ht="36.9" customHeight="1">
      <c r="B76" s="35"/>
      <c r="C76" s="203" t="s">
        <v>132</v>
      </c>
      <c r="D76" s="204"/>
      <c r="E76" s="204"/>
      <c r="F76" s="204"/>
      <c r="G76" s="204"/>
      <c r="H76" s="204"/>
      <c r="I76" s="204"/>
      <c r="J76" s="204"/>
      <c r="K76" s="204"/>
      <c r="L76" s="204"/>
      <c r="M76" s="204"/>
      <c r="N76" s="204"/>
      <c r="O76" s="204"/>
      <c r="P76" s="204"/>
      <c r="Q76" s="204"/>
      <c r="R76" s="37"/>
      <c r="T76" s="135"/>
      <c r="U76" s="135"/>
    </row>
    <row r="77" spans="2:21" s="1" customFormat="1" ht="6.9" customHeight="1"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36"/>
      <c r="M77" s="36"/>
      <c r="N77" s="36"/>
      <c r="O77" s="36"/>
      <c r="P77" s="36"/>
      <c r="Q77" s="36"/>
      <c r="R77" s="37"/>
      <c r="T77" s="135"/>
      <c r="U77" s="135"/>
    </row>
    <row r="78" spans="2:21" s="1" customFormat="1" ht="30" customHeight="1">
      <c r="B78" s="35"/>
      <c r="C78" s="30" t="s">
        <v>17</v>
      </c>
      <c r="D78" s="36"/>
      <c r="E78" s="36"/>
      <c r="F78" s="252" t="str">
        <f>F6</f>
        <v>Oprava porúch administratívnej budovy - Okresný súd Bratislava V.</v>
      </c>
      <c r="G78" s="253"/>
      <c r="H78" s="253"/>
      <c r="I78" s="253"/>
      <c r="J78" s="253"/>
      <c r="K78" s="253"/>
      <c r="L78" s="253"/>
      <c r="M78" s="253"/>
      <c r="N78" s="253"/>
      <c r="O78" s="253"/>
      <c r="P78" s="253"/>
      <c r="Q78" s="36"/>
      <c r="R78" s="37"/>
      <c r="T78" s="135"/>
      <c r="U78" s="135"/>
    </row>
    <row r="79" spans="2:21" ht="30" customHeight="1">
      <c r="B79" s="23"/>
      <c r="C79" s="30" t="s">
        <v>127</v>
      </c>
      <c r="D79" s="26"/>
      <c r="E79" s="26"/>
      <c r="F79" s="252" t="s">
        <v>128</v>
      </c>
      <c r="G79" s="197"/>
      <c r="H79" s="197"/>
      <c r="I79" s="197"/>
      <c r="J79" s="197"/>
      <c r="K79" s="197"/>
      <c r="L79" s="197"/>
      <c r="M79" s="197"/>
      <c r="N79" s="197"/>
      <c r="O79" s="197"/>
      <c r="P79" s="197"/>
      <c r="Q79" s="26"/>
      <c r="R79" s="24"/>
      <c r="T79" s="136"/>
      <c r="U79" s="136"/>
    </row>
    <row r="80" spans="2:21" s="1" customFormat="1" ht="36.9" customHeight="1">
      <c r="B80" s="35"/>
      <c r="C80" s="69" t="s">
        <v>129</v>
      </c>
      <c r="D80" s="36"/>
      <c r="E80" s="36"/>
      <c r="F80" s="215" t="str">
        <f>F8</f>
        <v>OC1 - Obnova časť 1, strecha, svetlík + odkvapový systém , blok A a C</v>
      </c>
      <c r="G80" s="254"/>
      <c r="H80" s="254"/>
      <c r="I80" s="254"/>
      <c r="J80" s="254"/>
      <c r="K80" s="254"/>
      <c r="L80" s="254"/>
      <c r="M80" s="254"/>
      <c r="N80" s="254"/>
      <c r="O80" s="254"/>
      <c r="P80" s="254"/>
      <c r="Q80" s="36"/>
      <c r="R80" s="37"/>
      <c r="T80" s="135"/>
      <c r="U80" s="135"/>
    </row>
    <row r="81" spans="2:47" s="1" customFormat="1" ht="6.9" customHeight="1"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36"/>
      <c r="R81" s="37"/>
      <c r="T81" s="135"/>
      <c r="U81" s="135"/>
    </row>
    <row r="82" spans="2:47" s="1" customFormat="1" ht="18" customHeight="1">
      <c r="B82" s="35"/>
      <c r="C82" s="30" t="s">
        <v>22</v>
      </c>
      <c r="D82" s="36"/>
      <c r="E82" s="36"/>
      <c r="F82" s="28" t="str">
        <f>F10</f>
        <v>Bratislava  V</v>
      </c>
      <c r="G82" s="36"/>
      <c r="H82" s="36"/>
      <c r="I82" s="36"/>
      <c r="J82" s="36"/>
      <c r="K82" s="30" t="s">
        <v>24</v>
      </c>
      <c r="L82" s="36"/>
      <c r="M82" s="256" t="str">
        <f>IF(O10="","",O10)</f>
        <v>10. 5. 2018</v>
      </c>
      <c r="N82" s="256"/>
      <c r="O82" s="256"/>
      <c r="P82" s="256"/>
      <c r="Q82" s="36"/>
      <c r="R82" s="37"/>
      <c r="T82" s="135"/>
      <c r="U82" s="135"/>
    </row>
    <row r="83" spans="2:47" s="1" customFormat="1" ht="6.9" customHeight="1"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7"/>
      <c r="T83" s="135"/>
      <c r="U83" s="135"/>
    </row>
    <row r="84" spans="2:47" s="1" customFormat="1" ht="13.2">
      <c r="B84" s="35"/>
      <c r="C84" s="30" t="s">
        <v>26</v>
      </c>
      <c r="D84" s="36"/>
      <c r="E84" s="36"/>
      <c r="F84" s="28" t="str">
        <f>E13</f>
        <v>Okresný súd, Bratislava V, Prokofievova 6-12</v>
      </c>
      <c r="G84" s="36"/>
      <c r="H84" s="36"/>
      <c r="I84" s="36"/>
      <c r="J84" s="36"/>
      <c r="K84" s="30" t="s">
        <v>32</v>
      </c>
      <c r="L84" s="36"/>
      <c r="M84" s="207" t="str">
        <f>E19</f>
        <v>Ing. Stanislav Šutliak, PhD -  EPISS</v>
      </c>
      <c r="N84" s="207"/>
      <c r="O84" s="207"/>
      <c r="P84" s="207"/>
      <c r="Q84" s="207"/>
      <c r="R84" s="37"/>
      <c r="T84" s="135"/>
      <c r="U84" s="135"/>
    </row>
    <row r="85" spans="2:47" s="1" customFormat="1" ht="14.4" customHeight="1">
      <c r="B85" s="35"/>
      <c r="C85" s="30" t="s">
        <v>30</v>
      </c>
      <c r="D85" s="36"/>
      <c r="E85" s="36"/>
      <c r="F85" s="28" t="str">
        <f>IF(E16="","",E16)</f>
        <v>Vyplň údaj</v>
      </c>
      <c r="G85" s="36"/>
      <c r="H85" s="36"/>
      <c r="I85" s="36"/>
      <c r="J85" s="36"/>
      <c r="K85" s="30" t="s">
        <v>35</v>
      </c>
      <c r="L85" s="36"/>
      <c r="M85" s="207" t="str">
        <f>E22</f>
        <v xml:space="preserve"> </v>
      </c>
      <c r="N85" s="207"/>
      <c r="O85" s="207"/>
      <c r="P85" s="207"/>
      <c r="Q85" s="207"/>
      <c r="R85" s="37"/>
      <c r="T85" s="135"/>
      <c r="U85" s="135"/>
    </row>
    <row r="86" spans="2:47" s="1" customFormat="1" ht="10.35" customHeight="1"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7"/>
      <c r="T86" s="135"/>
      <c r="U86" s="135"/>
    </row>
    <row r="87" spans="2:47" s="1" customFormat="1" ht="29.25" customHeight="1">
      <c r="B87" s="35"/>
      <c r="C87" s="264" t="s">
        <v>133</v>
      </c>
      <c r="D87" s="265"/>
      <c r="E87" s="265"/>
      <c r="F87" s="265"/>
      <c r="G87" s="265"/>
      <c r="H87" s="124"/>
      <c r="I87" s="124"/>
      <c r="J87" s="124"/>
      <c r="K87" s="124"/>
      <c r="L87" s="124"/>
      <c r="M87" s="124"/>
      <c r="N87" s="264" t="s">
        <v>134</v>
      </c>
      <c r="O87" s="265"/>
      <c r="P87" s="265"/>
      <c r="Q87" s="265"/>
      <c r="R87" s="37"/>
      <c r="T87" s="135"/>
      <c r="U87" s="135"/>
    </row>
    <row r="88" spans="2:47" s="1" customFormat="1" ht="10.35" customHeight="1"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7"/>
      <c r="T88" s="135"/>
      <c r="U88" s="135"/>
    </row>
    <row r="89" spans="2:47" s="1" customFormat="1" ht="29.25" customHeight="1">
      <c r="B89" s="35"/>
      <c r="C89" s="137" t="s">
        <v>135</v>
      </c>
      <c r="D89" s="36"/>
      <c r="E89" s="36"/>
      <c r="F89" s="36"/>
      <c r="G89" s="36"/>
      <c r="H89" s="36"/>
      <c r="I89" s="36"/>
      <c r="J89" s="36"/>
      <c r="K89" s="36"/>
      <c r="L89" s="36"/>
      <c r="M89" s="36"/>
      <c r="N89" s="232">
        <f>N124</f>
        <v>0</v>
      </c>
      <c r="O89" s="266"/>
      <c r="P89" s="266"/>
      <c r="Q89" s="266"/>
      <c r="R89" s="37"/>
      <c r="T89" s="135"/>
      <c r="U89" s="135"/>
      <c r="AU89" s="19" t="s">
        <v>136</v>
      </c>
    </row>
    <row r="90" spans="2:47" s="7" customFormat="1" ht="24.9" customHeight="1">
      <c r="B90" s="138"/>
      <c r="C90" s="139"/>
      <c r="D90" s="140" t="s">
        <v>137</v>
      </c>
      <c r="E90" s="139"/>
      <c r="F90" s="139"/>
      <c r="G90" s="139"/>
      <c r="H90" s="139"/>
      <c r="I90" s="139"/>
      <c r="J90" s="139"/>
      <c r="K90" s="139"/>
      <c r="L90" s="139"/>
      <c r="M90" s="139"/>
      <c r="N90" s="269">
        <f>N125</f>
        <v>0</v>
      </c>
      <c r="O90" s="268"/>
      <c r="P90" s="268"/>
      <c r="Q90" s="268"/>
      <c r="R90" s="141"/>
      <c r="T90" s="142"/>
      <c r="U90" s="142"/>
    </row>
    <row r="91" spans="2:47" s="8" customFormat="1" ht="19.95" customHeight="1">
      <c r="B91" s="143"/>
      <c r="C91" s="103"/>
      <c r="D91" s="114" t="s">
        <v>138</v>
      </c>
      <c r="E91" s="103"/>
      <c r="F91" s="103"/>
      <c r="G91" s="103"/>
      <c r="H91" s="103"/>
      <c r="I91" s="103"/>
      <c r="J91" s="103"/>
      <c r="K91" s="103"/>
      <c r="L91" s="103"/>
      <c r="M91" s="103"/>
      <c r="N91" s="208">
        <f>N126</f>
        <v>0</v>
      </c>
      <c r="O91" s="209"/>
      <c r="P91" s="209"/>
      <c r="Q91" s="209"/>
      <c r="R91" s="144"/>
      <c r="T91" s="145"/>
      <c r="U91" s="145"/>
    </row>
    <row r="92" spans="2:47" s="8" customFormat="1" ht="19.95" customHeight="1">
      <c r="B92" s="143"/>
      <c r="C92" s="103"/>
      <c r="D92" s="114" t="s">
        <v>139</v>
      </c>
      <c r="E92" s="103"/>
      <c r="F92" s="103"/>
      <c r="G92" s="103"/>
      <c r="H92" s="103"/>
      <c r="I92" s="103"/>
      <c r="J92" s="103"/>
      <c r="K92" s="103"/>
      <c r="L92" s="103"/>
      <c r="M92" s="103"/>
      <c r="N92" s="208">
        <f>N142</f>
        <v>0</v>
      </c>
      <c r="O92" s="209"/>
      <c r="P92" s="209"/>
      <c r="Q92" s="209"/>
      <c r="R92" s="144"/>
      <c r="T92" s="145"/>
      <c r="U92" s="145"/>
    </row>
    <row r="93" spans="2:47" s="8" customFormat="1" ht="19.95" customHeight="1">
      <c r="B93" s="143"/>
      <c r="C93" s="103"/>
      <c r="D93" s="114" t="s">
        <v>140</v>
      </c>
      <c r="E93" s="103"/>
      <c r="F93" s="103"/>
      <c r="G93" s="103"/>
      <c r="H93" s="103"/>
      <c r="I93" s="103"/>
      <c r="J93" s="103"/>
      <c r="K93" s="103"/>
      <c r="L93" s="103"/>
      <c r="M93" s="103"/>
      <c r="N93" s="208">
        <f>N147</f>
        <v>0</v>
      </c>
      <c r="O93" s="209"/>
      <c r="P93" s="209"/>
      <c r="Q93" s="209"/>
      <c r="R93" s="144"/>
      <c r="T93" s="145"/>
      <c r="U93" s="145"/>
    </row>
    <row r="94" spans="2:47" s="8" customFormat="1" ht="19.95" customHeight="1">
      <c r="B94" s="143"/>
      <c r="C94" s="103"/>
      <c r="D94" s="114" t="s">
        <v>141</v>
      </c>
      <c r="E94" s="103"/>
      <c r="F94" s="103"/>
      <c r="G94" s="103"/>
      <c r="H94" s="103"/>
      <c r="I94" s="103"/>
      <c r="J94" s="103"/>
      <c r="K94" s="103"/>
      <c r="L94" s="103"/>
      <c r="M94" s="103"/>
      <c r="N94" s="208">
        <f>N152</f>
        <v>0</v>
      </c>
      <c r="O94" s="209"/>
      <c r="P94" s="209"/>
      <c r="Q94" s="209"/>
      <c r="R94" s="144"/>
      <c r="T94" s="145"/>
      <c r="U94" s="145"/>
    </row>
    <row r="95" spans="2:47" s="8" customFormat="1" ht="19.95" customHeight="1">
      <c r="B95" s="143"/>
      <c r="C95" s="103"/>
      <c r="D95" s="114" t="s">
        <v>142</v>
      </c>
      <c r="E95" s="103"/>
      <c r="F95" s="103"/>
      <c r="G95" s="103"/>
      <c r="H95" s="103"/>
      <c r="I95" s="103"/>
      <c r="J95" s="103"/>
      <c r="K95" s="103"/>
      <c r="L95" s="103"/>
      <c r="M95" s="103"/>
      <c r="N95" s="208">
        <f>N182</f>
        <v>0</v>
      </c>
      <c r="O95" s="209"/>
      <c r="P95" s="209"/>
      <c r="Q95" s="209"/>
      <c r="R95" s="144"/>
      <c r="T95" s="145"/>
      <c r="U95" s="145"/>
    </row>
    <row r="96" spans="2:47" s="7" customFormat="1" ht="21.75" customHeight="1">
      <c r="B96" s="138"/>
      <c r="C96" s="139"/>
      <c r="D96" s="140" t="s">
        <v>143</v>
      </c>
      <c r="E96" s="139"/>
      <c r="F96" s="139"/>
      <c r="G96" s="139"/>
      <c r="H96" s="139"/>
      <c r="I96" s="139"/>
      <c r="J96" s="139"/>
      <c r="K96" s="139"/>
      <c r="L96" s="139"/>
      <c r="M96" s="139"/>
      <c r="N96" s="267">
        <f>N184</f>
        <v>0</v>
      </c>
      <c r="O96" s="268"/>
      <c r="P96" s="268"/>
      <c r="Q96" s="268"/>
      <c r="R96" s="141"/>
      <c r="T96" s="142"/>
      <c r="U96" s="142"/>
    </row>
    <row r="97" spans="2:65" s="1" customFormat="1" ht="21.75" customHeight="1"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36"/>
      <c r="M97" s="36"/>
      <c r="N97" s="36"/>
      <c r="O97" s="36"/>
      <c r="P97" s="36"/>
      <c r="Q97" s="36"/>
      <c r="R97" s="37"/>
      <c r="T97" s="135"/>
      <c r="U97" s="135"/>
    </row>
    <row r="98" spans="2:65" s="1" customFormat="1" ht="29.25" customHeight="1">
      <c r="B98" s="35"/>
      <c r="C98" s="137" t="s">
        <v>144</v>
      </c>
      <c r="D98" s="36"/>
      <c r="E98" s="36"/>
      <c r="F98" s="36"/>
      <c r="G98" s="36"/>
      <c r="H98" s="36"/>
      <c r="I98" s="36"/>
      <c r="J98" s="36"/>
      <c r="K98" s="36"/>
      <c r="L98" s="36"/>
      <c r="M98" s="36"/>
      <c r="N98" s="266">
        <f>ROUND(N99+N100+N101+N102+N103+N104,2)</f>
        <v>0</v>
      </c>
      <c r="O98" s="270"/>
      <c r="P98" s="270"/>
      <c r="Q98" s="270"/>
      <c r="R98" s="37"/>
      <c r="T98" s="146"/>
      <c r="U98" s="147" t="s">
        <v>41</v>
      </c>
    </row>
    <row r="99" spans="2:65" s="1" customFormat="1" ht="18" customHeight="1">
      <c r="B99" s="35"/>
      <c r="C99" s="36"/>
      <c r="D99" s="229" t="s">
        <v>145</v>
      </c>
      <c r="E99" s="230"/>
      <c r="F99" s="230"/>
      <c r="G99" s="230"/>
      <c r="H99" s="230"/>
      <c r="I99" s="36"/>
      <c r="J99" s="36"/>
      <c r="K99" s="36"/>
      <c r="L99" s="36"/>
      <c r="M99" s="36"/>
      <c r="N99" s="231">
        <f>ROUND(N89*T99,2)</f>
        <v>0</v>
      </c>
      <c r="O99" s="208"/>
      <c r="P99" s="208"/>
      <c r="Q99" s="208"/>
      <c r="R99" s="37"/>
      <c r="S99" s="148"/>
      <c r="T99" s="149"/>
      <c r="U99" s="150" t="s">
        <v>44</v>
      </c>
      <c r="V99" s="148"/>
      <c r="W99" s="148"/>
      <c r="X99" s="148"/>
      <c r="Y99" s="148"/>
      <c r="Z99" s="148"/>
      <c r="AA99" s="148"/>
      <c r="AB99" s="148"/>
      <c r="AC99" s="148"/>
      <c r="AD99" s="148"/>
      <c r="AE99" s="148"/>
      <c r="AF99" s="148"/>
      <c r="AG99" s="148"/>
      <c r="AH99" s="148"/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51" t="s">
        <v>146</v>
      </c>
      <c r="AZ99" s="148"/>
      <c r="BA99" s="148"/>
      <c r="BB99" s="148"/>
      <c r="BC99" s="148"/>
      <c r="BD99" s="148"/>
      <c r="BE99" s="152">
        <f t="shared" ref="BE99:BE104" si="0">IF(U99="základná",N99,0)</f>
        <v>0</v>
      </c>
      <c r="BF99" s="152">
        <f t="shared" ref="BF99:BF104" si="1">IF(U99="znížená",N99,0)</f>
        <v>0</v>
      </c>
      <c r="BG99" s="152">
        <f t="shared" ref="BG99:BG104" si="2">IF(U99="zákl. prenesená",N99,0)</f>
        <v>0</v>
      </c>
      <c r="BH99" s="152">
        <f t="shared" ref="BH99:BH104" si="3">IF(U99="zníž. prenesená",N99,0)</f>
        <v>0</v>
      </c>
      <c r="BI99" s="152">
        <f t="shared" ref="BI99:BI104" si="4">IF(U99="nulová",N99,0)</f>
        <v>0</v>
      </c>
      <c r="BJ99" s="151" t="s">
        <v>89</v>
      </c>
      <c r="BK99" s="148"/>
      <c r="BL99" s="148"/>
      <c r="BM99" s="148"/>
    </row>
    <row r="100" spans="2:65" s="1" customFormat="1" ht="18" customHeight="1">
      <c r="B100" s="35"/>
      <c r="C100" s="36"/>
      <c r="D100" s="229" t="s">
        <v>147</v>
      </c>
      <c r="E100" s="230"/>
      <c r="F100" s="230"/>
      <c r="G100" s="230"/>
      <c r="H100" s="230"/>
      <c r="I100" s="36"/>
      <c r="J100" s="36"/>
      <c r="K100" s="36"/>
      <c r="L100" s="36"/>
      <c r="M100" s="36"/>
      <c r="N100" s="231">
        <f>ROUND(N89*T100,2)</f>
        <v>0</v>
      </c>
      <c r="O100" s="208"/>
      <c r="P100" s="208"/>
      <c r="Q100" s="208"/>
      <c r="R100" s="37"/>
      <c r="S100" s="148"/>
      <c r="T100" s="149"/>
      <c r="U100" s="150" t="s">
        <v>44</v>
      </c>
      <c r="V100" s="148"/>
      <c r="W100" s="148"/>
      <c r="X100" s="148"/>
      <c r="Y100" s="148"/>
      <c r="Z100" s="148"/>
      <c r="AA100" s="148"/>
      <c r="AB100" s="148"/>
      <c r="AC100" s="148"/>
      <c r="AD100" s="148"/>
      <c r="AE100" s="148"/>
      <c r="AF100" s="148"/>
      <c r="AG100" s="148"/>
      <c r="AH100" s="148"/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51" t="s">
        <v>146</v>
      </c>
      <c r="AZ100" s="148"/>
      <c r="BA100" s="148"/>
      <c r="BB100" s="148"/>
      <c r="BC100" s="148"/>
      <c r="BD100" s="148"/>
      <c r="BE100" s="152">
        <f t="shared" si="0"/>
        <v>0</v>
      </c>
      <c r="BF100" s="152">
        <f t="shared" si="1"/>
        <v>0</v>
      </c>
      <c r="BG100" s="152">
        <f t="shared" si="2"/>
        <v>0</v>
      </c>
      <c r="BH100" s="152">
        <f t="shared" si="3"/>
        <v>0</v>
      </c>
      <c r="BI100" s="152">
        <f t="shared" si="4"/>
        <v>0</v>
      </c>
      <c r="BJ100" s="151" t="s">
        <v>89</v>
      </c>
      <c r="BK100" s="148"/>
      <c r="BL100" s="148"/>
      <c r="BM100" s="148"/>
    </row>
    <row r="101" spans="2:65" s="1" customFormat="1" ht="18" customHeight="1">
      <c r="B101" s="35"/>
      <c r="C101" s="36"/>
      <c r="D101" s="229" t="s">
        <v>148</v>
      </c>
      <c r="E101" s="230"/>
      <c r="F101" s="230"/>
      <c r="G101" s="230"/>
      <c r="H101" s="230"/>
      <c r="I101" s="36"/>
      <c r="J101" s="36"/>
      <c r="K101" s="36"/>
      <c r="L101" s="36"/>
      <c r="M101" s="36"/>
      <c r="N101" s="231">
        <f>ROUND(N89*T101,2)</f>
        <v>0</v>
      </c>
      <c r="O101" s="208"/>
      <c r="P101" s="208"/>
      <c r="Q101" s="208"/>
      <c r="R101" s="37"/>
      <c r="S101" s="148"/>
      <c r="T101" s="149"/>
      <c r="U101" s="150" t="s">
        <v>44</v>
      </c>
      <c r="V101" s="148"/>
      <c r="W101" s="148"/>
      <c r="X101" s="148"/>
      <c r="Y101" s="148"/>
      <c r="Z101" s="148"/>
      <c r="AA101" s="148"/>
      <c r="AB101" s="148"/>
      <c r="AC101" s="148"/>
      <c r="AD101" s="148"/>
      <c r="AE101" s="148"/>
      <c r="AF101" s="148"/>
      <c r="AG101" s="148"/>
      <c r="AH101" s="148"/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51" t="s">
        <v>146</v>
      </c>
      <c r="AZ101" s="148"/>
      <c r="BA101" s="148"/>
      <c r="BB101" s="148"/>
      <c r="BC101" s="148"/>
      <c r="BD101" s="148"/>
      <c r="BE101" s="152">
        <f t="shared" si="0"/>
        <v>0</v>
      </c>
      <c r="BF101" s="152">
        <f t="shared" si="1"/>
        <v>0</v>
      </c>
      <c r="BG101" s="152">
        <f t="shared" si="2"/>
        <v>0</v>
      </c>
      <c r="BH101" s="152">
        <f t="shared" si="3"/>
        <v>0</v>
      </c>
      <c r="BI101" s="152">
        <f t="shared" si="4"/>
        <v>0</v>
      </c>
      <c r="BJ101" s="151" t="s">
        <v>89</v>
      </c>
      <c r="BK101" s="148"/>
      <c r="BL101" s="148"/>
      <c r="BM101" s="148"/>
    </row>
    <row r="102" spans="2:65" s="1" customFormat="1" ht="18" customHeight="1">
      <c r="B102" s="35"/>
      <c r="C102" s="36"/>
      <c r="D102" s="229" t="s">
        <v>149</v>
      </c>
      <c r="E102" s="230"/>
      <c r="F102" s="230"/>
      <c r="G102" s="230"/>
      <c r="H102" s="230"/>
      <c r="I102" s="36"/>
      <c r="J102" s="36"/>
      <c r="K102" s="36"/>
      <c r="L102" s="36"/>
      <c r="M102" s="36"/>
      <c r="N102" s="231">
        <f>ROUND(N89*T102,2)</f>
        <v>0</v>
      </c>
      <c r="O102" s="208"/>
      <c r="P102" s="208"/>
      <c r="Q102" s="208"/>
      <c r="R102" s="37"/>
      <c r="S102" s="148"/>
      <c r="T102" s="149"/>
      <c r="U102" s="150" t="s">
        <v>44</v>
      </c>
      <c r="V102" s="148"/>
      <c r="W102" s="148"/>
      <c r="X102" s="148"/>
      <c r="Y102" s="148"/>
      <c r="Z102" s="148"/>
      <c r="AA102" s="148"/>
      <c r="AB102" s="148"/>
      <c r="AC102" s="148"/>
      <c r="AD102" s="148"/>
      <c r="AE102" s="148"/>
      <c r="AF102" s="148"/>
      <c r="AG102" s="148"/>
      <c r="AH102" s="148"/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51" t="s">
        <v>146</v>
      </c>
      <c r="AZ102" s="148"/>
      <c r="BA102" s="148"/>
      <c r="BB102" s="148"/>
      <c r="BC102" s="148"/>
      <c r="BD102" s="148"/>
      <c r="BE102" s="152">
        <f t="shared" si="0"/>
        <v>0</v>
      </c>
      <c r="BF102" s="152">
        <f t="shared" si="1"/>
        <v>0</v>
      </c>
      <c r="BG102" s="152">
        <f t="shared" si="2"/>
        <v>0</v>
      </c>
      <c r="BH102" s="152">
        <f t="shared" si="3"/>
        <v>0</v>
      </c>
      <c r="BI102" s="152">
        <f t="shared" si="4"/>
        <v>0</v>
      </c>
      <c r="BJ102" s="151" t="s">
        <v>89</v>
      </c>
      <c r="BK102" s="148"/>
      <c r="BL102" s="148"/>
      <c r="BM102" s="148"/>
    </row>
    <row r="103" spans="2:65" s="1" customFormat="1" ht="18" customHeight="1">
      <c r="B103" s="35"/>
      <c r="C103" s="36"/>
      <c r="D103" s="229" t="s">
        <v>150</v>
      </c>
      <c r="E103" s="230"/>
      <c r="F103" s="230"/>
      <c r="G103" s="230"/>
      <c r="H103" s="230"/>
      <c r="I103" s="36"/>
      <c r="J103" s="36"/>
      <c r="K103" s="36"/>
      <c r="L103" s="36"/>
      <c r="M103" s="36"/>
      <c r="N103" s="231">
        <f>ROUND(N89*T103,2)</f>
        <v>0</v>
      </c>
      <c r="O103" s="208"/>
      <c r="P103" s="208"/>
      <c r="Q103" s="208"/>
      <c r="R103" s="37"/>
      <c r="S103" s="148"/>
      <c r="T103" s="149"/>
      <c r="U103" s="150" t="s">
        <v>44</v>
      </c>
      <c r="V103" s="148"/>
      <c r="W103" s="148"/>
      <c r="X103" s="148"/>
      <c r="Y103" s="148"/>
      <c r="Z103" s="148"/>
      <c r="AA103" s="148"/>
      <c r="AB103" s="148"/>
      <c r="AC103" s="148"/>
      <c r="AD103" s="148"/>
      <c r="AE103" s="148"/>
      <c r="AF103" s="148"/>
      <c r="AG103" s="148"/>
      <c r="AH103" s="148"/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51" t="s">
        <v>146</v>
      </c>
      <c r="AZ103" s="148"/>
      <c r="BA103" s="148"/>
      <c r="BB103" s="148"/>
      <c r="BC103" s="148"/>
      <c r="BD103" s="148"/>
      <c r="BE103" s="152">
        <f t="shared" si="0"/>
        <v>0</v>
      </c>
      <c r="BF103" s="152">
        <f t="shared" si="1"/>
        <v>0</v>
      </c>
      <c r="BG103" s="152">
        <f t="shared" si="2"/>
        <v>0</v>
      </c>
      <c r="BH103" s="152">
        <f t="shared" si="3"/>
        <v>0</v>
      </c>
      <c r="BI103" s="152">
        <f t="shared" si="4"/>
        <v>0</v>
      </c>
      <c r="BJ103" s="151" t="s">
        <v>89</v>
      </c>
      <c r="BK103" s="148"/>
      <c r="BL103" s="148"/>
      <c r="BM103" s="148"/>
    </row>
    <row r="104" spans="2:65" s="1" customFormat="1" ht="18" customHeight="1">
      <c r="B104" s="35"/>
      <c r="C104" s="36"/>
      <c r="D104" s="114" t="s">
        <v>151</v>
      </c>
      <c r="E104" s="36"/>
      <c r="F104" s="36"/>
      <c r="G104" s="36"/>
      <c r="H104" s="36"/>
      <c r="I104" s="36"/>
      <c r="J104" s="36"/>
      <c r="K104" s="36"/>
      <c r="L104" s="36"/>
      <c r="M104" s="36"/>
      <c r="N104" s="231">
        <f>ROUND(N89*T104,2)</f>
        <v>0</v>
      </c>
      <c r="O104" s="208"/>
      <c r="P104" s="208"/>
      <c r="Q104" s="208"/>
      <c r="R104" s="37"/>
      <c r="S104" s="148"/>
      <c r="T104" s="153"/>
      <c r="U104" s="154" t="s">
        <v>44</v>
      </c>
      <c r="V104" s="148"/>
      <c r="W104" s="148"/>
      <c r="X104" s="148"/>
      <c r="Y104" s="148"/>
      <c r="Z104" s="148"/>
      <c r="AA104" s="148"/>
      <c r="AB104" s="148"/>
      <c r="AC104" s="148"/>
      <c r="AD104" s="148"/>
      <c r="AE104" s="148"/>
      <c r="AF104" s="148"/>
      <c r="AG104" s="148"/>
      <c r="AH104" s="148"/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51" t="s">
        <v>152</v>
      </c>
      <c r="AZ104" s="148"/>
      <c r="BA104" s="148"/>
      <c r="BB104" s="148"/>
      <c r="BC104" s="148"/>
      <c r="BD104" s="148"/>
      <c r="BE104" s="152">
        <f t="shared" si="0"/>
        <v>0</v>
      </c>
      <c r="BF104" s="152">
        <f t="shared" si="1"/>
        <v>0</v>
      </c>
      <c r="BG104" s="152">
        <f t="shared" si="2"/>
        <v>0</v>
      </c>
      <c r="BH104" s="152">
        <f t="shared" si="3"/>
        <v>0</v>
      </c>
      <c r="BI104" s="152">
        <f t="shared" si="4"/>
        <v>0</v>
      </c>
      <c r="BJ104" s="151" t="s">
        <v>89</v>
      </c>
      <c r="BK104" s="148"/>
      <c r="BL104" s="148"/>
      <c r="BM104" s="148"/>
    </row>
    <row r="105" spans="2:65" s="1" customFormat="1" ht="12">
      <c r="B105" s="35"/>
      <c r="C105" s="36"/>
      <c r="D105" s="36"/>
      <c r="E105" s="36"/>
      <c r="F105" s="36"/>
      <c r="G105" s="36"/>
      <c r="H105" s="36"/>
      <c r="I105" s="36"/>
      <c r="J105" s="36"/>
      <c r="K105" s="36"/>
      <c r="L105" s="36"/>
      <c r="M105" s="36"/>
      <c r="N105" s="36"/>
      <c r="O105" s="36"/>
      <c r="P105" s="36"/>
      <c r="Q105" s="36"/>
      <c r="R105" s="37"/>
      <c r="T105" s="135"/>
      <c r="U105" s="135"/>
    </row>
    <row r="106" spans="2:65" s="1" customFormat="1" ht="29.25" customHeight="1">
      <c r="B106" s="35"/>
      <c r="C106" s="123" t="s">
        <v>120</v>
      </c>
      <c r="D106" s="124"/>
      <c r="E106" s="124"/>
      <c r="F106" s="124"/>
      <c r="G106" s="124"/>
      <c r="H106" s="124"/>
      <c r="I106" s="124"/>
      <c r="J106" s="124"/>
      <c r="K106" s="124"/>
      <c r="L106" s="233">
        <f>ROUND(SUM(N89+N98),2)</f>
        <v>0</v>
      </c>
      <c r="M106" s="233"/>
      <c r="N106" s="233"/>
      <c r="O106" s="233"/>
      <c r="P106" s="233"/>
      <c r="Q106" s="233"/>
      <c r="R106" s="37"/>
      <c r="T106" s="135"/>
      <c r="U106" s="135"/>
    </row>
    <row r="107" spans="2:65" s="1" customFormat="1" ht="6.9" customHeight="1">
      <c r="B107" s="59"/>
      <c r="C107" s="60"/>
      <c r="D107" s="60"/>
      <c r="E107" s="60"/>
      <c r="F107" s="60"/>
      <c r="G107" s="60"/>
      <c r="H107" s="60"/>
      <c r="I107" s="60"/>
      <c r="J107" s="60"/>
      <c r="K107" s="60"/>
      <c r="L107" s="60"/>
      <c r="M107" s="60"/>
      <c r="N107" s="60"/>
      <c r="O107" s="60"/>
      <c r="P107" s="60"/>
      <c r="Q107" s="60"/>
      <c r="R107" s="61"/>
      <c r="T107" s="135"/>
      <c r="U107" s="135"/>
    </row>
    <row r="111" spans="2:65" s="1" customFormat="1" ht="6.9" customHeight="1">
      <c r="B111" s="62"/>
      <c r="C111" s="63"/>
      <c r="D111" s="63"/>
      <c r="E111" s="63"/>
      <c r="F111" s="63"/>
      <c r="G111" s="63"/>
      <c r="H111" s="63"/>
      <c r="I111" s="63"/>
      <c r="J111" s="63"/>
      <c r="K111" s="63"/>
      <c r="L111" s="63"/>
      <c r="M111" s="63"/>
      <c r="N111" s="63"/>
      <c r="O111" s="63"/>
      <c r="P111" s="63"/>
      <c r="Q111" s="63"/>
      <c r="R111" s="64"/>
    </row>
    <row r="112" spans="2:65" s="1" customFormat="1" ht="36.9" customHeight="1">
      <c r="B112" s="35"/>
      <c r="C112" s="203" t="s">
        <v>153</v>
      </c>
      <c r="D112" s="254"/>
      <c r="E112" s="254"/>
      <c r="F112" s="254"/>
      <c r="G112" s="254"/>
      <c r="H112" s="254"/>
      <c r="I112" s="254"/>
      <c r="J112" s="254"/>
      <c r="K112" s="254"/>
      <c r="L112" s="254"/>
      <c r="M112" s="254"/>
      <c r="N112" s="254"/>
      <c r="O112" s="254"/>
      <c r="P112" s="254"/>
      <c r="Q112" s="254"/>
      <c r="R112" s="37"/>
    </row>
    <row r="113" spans="2:65" s="1" customFormat="1" ht="6.9" customHeight="1"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36"/>
      <c r="M113" s="36"/>
      <c r="N113" s="36"/>
      <c r="O113" s="36"/>
      <c r="P113" s="36"/>
      <c r="Q113" s="36"/>
      <c r="R113" s="37"/>
    </row>
    <row r="114" spans="2:65" s="1" customFormat="1" ht="30" customHeight="1">
      <c r="B114" s="35"/>
      <c r="C114" s="30" t="s">
        <v>17</v>
      </c>
      <c r="D114" s="36"/>
      <c r="E114" s="36"/>
      <c r="F114" s="252" t="str">
        <f>F6</f>
        <v>Oprava porúch administratívnej budovy - Okresný súd Bratislava V.</v>
      </c>
      <c r="G114" s="253"/>
      <c r="H114" s="253"/>
      <c r="I114" s="253"/>
      <c r="J114" s="253"/>
      <c r="K114" s="253"/>
      <c r="L114" s="253"/>
      <c r="M114" s="253"/>
      <c r="N114" s="253"/>
      <c r="O114" s="253"/>
      <c r="P114" s="253"/>
      <c r="Q114" s="36"/>
      <c r="R114" s="37"/>
    </row>
    <row r="115" spans="2:65" ht="30" customHeight="1">
      <c r="B115" s="23"/>
      <c r="C115" s="30" t="s">
        <v>127</v>
      </c>
      <c r="D115" s="26"/>
      <c r="E115" s="26"/>
      <c r="F115" s="252" t="s">
        <v>128</v>
      </c>
      <c r="G115" s="197"/>
      <c r="H115" s="197"/>
      <c r="I115" s="197"/>
      <c r="J115" s="197"/>
      <c r="K115" s="197"/>
      <c r="L115" s="197"/>
      <c r="M115" s="197"/>
      <c r="N115" s="197"/>
      <c r="O115" s="197"/>
      <c r="P115" s="197"/>
      <c r="Q115" s="26"/>
      <c r="R115" s="24"/>
    </row>
    <row r="116" spans="2:65" s="1" customFormat="1" ht="36.9" customHeight="1">
      <c r="B116" s="35"/>
      <c r="C116" s="69" t="s">
        <v>129</v>
      </c>
      <c r="D116" s="36"/>
      <c r="E116" s="36"/>
      <c r="F116" s="215" t="str">
        <f>F8</f>
        <v>OC1 - Obnova časť 1, strecha, svetlík + odkvapový systém , blok A a C</v>
      </c>
      <c r="G116" s="254"/>
      <c r="H116" s="254"/>
      <c r="I116" s="254"/>
      <c r="J116" s="254"/>
      <c r="K116" s="254"/>
      <c r="L116" s="254"/>
      <c r="M116" s="254"/>
      <c r="N116" s="254"/>
      <c r="O116" s="254"/>
      <c r="P116" s="254"/>
      <c r="Q116" s="36"/>
      <c r="R116" s="37"/>
    </row>
    <row r="117" spans="2:65" s="1" customFormat="1" ht="6.9" customHeight="1"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36"/>
      <c r="M117" s="36"/>
      <c r="N117" s="36"/>
      <c r="O117" s="36"/>
      <c r="P117" s="36"/>
      <c r="Q117" s="36"/>
      <c r="R117" s="37"/>
    </row>
    <row r="118" spans="2:65" s="1" customFormat="1" ht="18" customHeight="1">
      <c r="B118" s="35"/>
      <c r="C118" s="30" t="s">
        <v>22</v>
      </c>
      <c r="D118" s="36"/>
      <c r="E118" s="36"/>
      <c r="F118" s="28" t="str">
        <f>F10</f>
        <v>Bratislava  V</v>
      </c>
      <c r="G118" s="36"/>
      <c r="H118" s="36"/>
      <c r="I118" s="36"/>
      <c r="J118" s="36"/>
      <c r="K118" s="30" t="s">
        <v>24</v>
      </c>
      <c r="L118" s="36"/>
      <c r="M118" s="256" t="str">
        <f>IF(O10="","",O10)</f>
        <v>10. 5. 2018</v>
      </c>
      <c r="N118" s="256"/>
      <c r="O118" s="256"/>
      <c r="P118" s="256"/>
      <c r="Q118" s="36"/>
      <c r="R118" s="37"/>
    </row>
    <row r="119" spans="2:65" s="1" customFormat="1" ht="6.9" customHeight="1"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36"/>
      <c r="M119" s="36"/>
      <c r="N119" s="36"/>
      <c r="O119" s="36"/>
      <c r="P119" s="36"/>
      <c r="Q119" s="36"/>
      <c r="R119" s="37"/>
    </row>
    <row r="120" spans="2:65" s="1" customFormat="1" ht="13.2">
      <c r="B120" s="35"/>
      <c r="C120" s="30" t="s">
        <v>26</v>
      </c>
      <c r="D120" s="36"/>
      <c r="E120" s="36"/>
      <c r="F120" s="28" t="str">
        <f>E13</f>
        <v>Okresný súd, Bratislava V, Prokofievova 6-12</v>
      </c>
      <c r="G120" s="36"/>
      <c r="H120" s="36"/>
      <c r="I120" s="36"/>
      <c r="J120" s="36"/>
      <c r="K120" s="30" t="s">
        <v>32</v>
      </c>
      <c r="L120" s="36"/>
      <c r="M120" s="207" t="str">
        <f>E19</f>
        <v>Ing. Stanislav Šutliak, PhD -  EPISS</v>
      </c>
      <c r="N120" s="207"/>
      <c r="O120" s="207"/>
      <c r="P120" s="207"/>
      <c r="Q120" s="207"/>
      <c r="R120" s="37"/>
    </row>
    <row r="121" spans="2:65" s="1" customFormat="1" ht="14.4" customHeight="1">
      <c r="B121" s="35"/>
      <c r="C121" s="30" t="s">
        <v>30</v>
      </c>
      <c r="D121" s="36"/>
      <c r="E121" s="36"/>
      <c r="F121" s="28" t="str">
        <f>IF(E16="","",E16)</f>
        <v>Vyplň údaj</v>
      </c>
      <c r="G121" s="36"/>
      <c r="H121" s="36"/>
      <c r="I121" s="36"/>
      <c r="J121" s="36"/>
      <c r="K121" s="30" t="s">
        <v>35</v>
      </c>
      <c r="L121" s="36"/>
      <c r="M121" s="207" t="str">
        <f>E22</f>
        <v xml:space="preserve"> </v>
      </c>
      <c r="N121" s="207"/>
      <c r="O121" s="207"/>
      <c r="P121" s="207"/>
      <c r="Q121" s="207"/>
      <c r="R121" s="37"/>
    </row>
    <row r="122" spans="2:65" s="1" customFormat="1" ht="10.35" customHeight="1">
      <c r="B122" s="35"/>
      <c r="C122" s="36"/>
      <c r="D122" s="36"/>
      <c r="E122" s="36"/>
      <c r="F122" s="36"/>
      <c r="G122" s="36"/>
      <c r="H122" s="36"/>
      <c r="I122" s="36"/>
      <c r="J122" s="36"/>
      <c r="K122" s="36"/>
      <c r="L122" s="36"/>
      <c r="M122" s="36"/>
      <c r="N122" s="36"/>
      <c r="O122" s="36"/>
      <c r="P122" s="36"/>
      <c r="Q122" s="36"/>
      <c r="R122" s="37"/>
    </row>
    <row r="123" spans="2:65" s="9" customFormat="1" ht="29.25" customHeight="1">
      <c r="B123" s="155"/>
      <c r="C123" s="156" t="s">
        <v>154</v>
      </c>
      <c r="D123" s="157" t="s">
        <v>155</v>
      </c>
      <c r="E123" s="157" t="s">
        <v>59</v>
      </c>
      <c r="F123" s="271" t="s">
        <v>156</v>
      </c>
      <c r="G123" s="271"/>
      <c r="H123" s="271"/>
      <c r="I123" s="271"/>
      <c r="J123" s="157" t="s">
        <v>157</v>
      </c>
      <c r="K123" s="157" t="s">
        <v>158</v>
      </c>
      <c r="L123" s="271" t="s">
        <v>159</v>
      </c>
      <c r="M123" s="271"/>
      <c r="N123" s="271" t="s">
        <v>134</v>
      </c>
      <c r="O123" s="271"/>
      <c r="P123" s="271"/>
      <c r="Q123" s="272"/>
      <c r="R123" s="158"/>
      <c r="T123" s="80" t="s">
        <v>160</v>
      </c>
      <c r="U123" s="81" t="s">
        <v>41</v>
      </c>
      <c r="V123" s="81" t="s">
        <v>161</v>
      </c>
      <c r="W123" s="81" t="s">
        <v>162</v>
      </c>
      <c r="X123" s="81" t="s">
        <v>163</v>
      </c>
      <c r="Y123" s="81" t="s">
        <v>164</v>
      </c>
      <c r="Z123" s="81" t="s">
        <v>165</v>
      </c>
      <c r="AA123" s="82" t="s">
        <v>166</v>
      </c>
    </row>
    <row r="124" spans="2:65" s="1" customFormat="1" ht="29.25" customHeight="1">
      <c r="B124" s="35"/>
      <c r="C124" s="84" t="s">
        <v>131</v>
      </c>
      <c r="D124" s="36"/>
      <c r="E124" s="36"/>
      <c r="F124" s="36"/>
      <c r="G124" s="36"/>
      <c r="H124" s="36"/>
      <c r="I124" s="36"/>
      <c r="J124" s="36"/>
      <c r="K124" s="36"/>
      <c r="L124" s="36"/>
      <c r="M124" s="36"/>
      <c r="N124" s="273">
        <f>BK124</f>
        <v>0</v>
      </c>
      <c r="O124" s="274"/>
      <c r="P124" s="274"/>
      <c r="Q124" s="274"/>
      <c r="R124" s="37"/>
      <c r="T124" s="83"/>
      <c r="U124" s="51"/>
      <c r="V124" s="51"/>
      <c r="W124" s="159">
        <f>W125+W184</f>
        <v>0</v>
      </c>
      <c r="X124" s="51"/>
      <c r="Y124" s="159">
        <f>Y125+Y184</f>
        <v>3.5783374000000001</v>
      </c>
      <c r="Z124" s="51"/>
      <c r="AA124" s="160">
        <f>AA125+AA184</f>
        <v>6.2274859999999999</v>
      </c>
      <c r="AT124" s="19" t="s">
        <v>76</v>
      </c>
      <c r="AU124" s="19" t="s">
        <v>136</v>
      </c>
      <c r="BK124" s="161">
        <f>BK125+BK184</f>
        <v>0</v>
      </c>
    </row>
    <row r="125" spans="2:65" s="10" customFormat="1" ht="37.35" customHeight="1">
      <c r="B125" s="162"/>
      <c r="C125" s="163"/>
      <c r="D125" s="164" t="s">
        <v>137</v>
      </c>
      <c r="E125" s="164"/>
      <c r="F125" s="164"/>
      <c r="G125" s="164"/>
      <c r="H125" s="164"/>
      <c r="I125" s="164"/>
      <c r="J125" s="164"/>
      <c r="K125" s="164"/>
      <c r="L125" s="164"/>
      <c r="M125" s="164"/>
      <c r="N125" s="267">
        <f>BK125</f>
        <v>0</v>
      </c>
      <c r="O125" s="269"/>
      <c r="P125" s="269"/>
      <c r="Q125" s="269"/>
      <c r="R125" s="165"/>
      <c r="T125" s="166"/>
      <c r="U125" s="163"/>
      <c r="V125" s="163"/>
      <c r="W125" s="167">
        <f>W126+W142+W147+W152+W182</f>
        <v>0</v>
      </c>
      <c r="X125" s="163"/>
      <c r="Y125" s="167">
        <f>Y126+Y142+Y147+Y152+Y182</f>
        <v>3.5783374000000001</v>
      </c>
      <c r="Z125" s="163"/>
      <c r="AA125" s="168">
        <f>AA126+AA142+AA147+AA152+AA182</f>
        <v>6.2274859999999999</v>
      </c>
      <c r="AR125" s="169" t="s">
        <v>89</v>
      </c>
      <c r="AT125" s="170" t="s">
        <v>76</v>
      </c>
      <c r="AU125" s="170" t="s">
        <v>77</v>
      </c>
      <c r="AY125" s="169" t="s">
        <v>167</v>
      </c>
      <c r="BK125" s="171">
        <f>BK126+BK142+BK147+BK152+BK182</f>
        <v>0</v>
      </c>
    </row>
    <row r="126" spans="2:65" s="10" customFormat="1" ht="19.95" customHeight="1">
      <c r="B126" s="162"/>
      <c r="C126" s="163"/>
      <c r="D126" s="172" t="s">
        <v>138</v>
      </c>
      <c r="E126" s="172"/>
      <c r="F126" s="172"/>
      <c r="G126" s="172"/>
      <c r="H126" s="172"/>
      <c r="I126" s="172"/>
      <c r="J126" s="172"/>
      <c r="K126" s="172"/>
      <c r="L126" s="172"/>
      <c r="M126" s="172"/>
      <c r="N126" s="275">
        <f>BK126</f>
        <v>0</v>
      </c>
      <c r="O126" s="276"/>
      <c r="P126" s="276"/>
      <c r="Q126" s="276"/>
      <c r="R126" s="165"/>
      <c r="T126" s="166"/>
      <c r="U126" s="163"/>
      <c r="V126" s="163"/>
      <c r="W126" s="167">
        <f>SUM(W127:W141)</f>
        <v>0</v>
      </c>
      <c r="X126" s="163"/>
      <c r="Y126" s="167">
        <f>SUM(Y127:Y141)</f>
        <v>0.47886350000000011</v>
      </c>
      <c r="Z126" s="163"/>
      <c r="AA126" s="168">
        <f>SUM(AA127:AA141)</f>
        <v>0</v>
      </c>
      <c r="AR126" s="169" t="s">
        <v>89</v>
      </c>
      <c r="AT126" s="170" t="s">
        <v>76</v>
      </c>
      <c r="AU126" s="170" t="s">
        <v>84</v>
      </c>
      <c r="AY126" s="169" t="s">
        <v>167</v>
      </c>
      <c r="BK126" s="171">
        <f>SUM(BK127:BK141)</f>
        <v>0</v>
      </c>
    </row>
    <row r="127" spans="2:65" s="1" customFormat="1" ht="25.5" customHeight="1">
      <c r="B127" s="35"/>
      <c r="C127" s="173" t="s">
        <v>84</v>
      </c>
      <c r="D127" s="173" t="s">
        <v>168</v>
      </c>
      <c r="E127" s="174" t="s">
        <v>169</v>
      </c>
      <c r="F127" s="240" t="s">
        <v>170</v>
      </c>
      <c r="G127" s="240"/>
      <c r="H127" s="240"/>
      <c r="I127" s="240"/>
      <c r="J127" s="175" t="s">
        <v>171</v>
      </c>
      <c r="K127" s="176">
        <v>98.4</v>
      </c>
      <c r="L127" s="243">
        <v>0</v>
      </c>
      <c r="M127" s="244"/>
      <c r="N127" s="239">
        <f t="shared" ref="N127:N141" si="5">ROUND(L127*K127,2)</f>
        <v>0</v>
      </c>
      <c r="O127" s="239"/>
      <c r="P127" s="239"/>
      <c r="Q127" s="239"/>
      <c r="R127" s="37"/>
      <c r="T127" s="178" t="s">
        <v>20</v>
      </c>
      <c r="U127" s="44" t="s">
        <v>44</v>
      </c>
      <c r="V127" s="36"/>
      <c r="W127" s="179">
        <f t="shared" ref="W127:W141" si="6">V127*K127</f>
        <v>0</v>
      </c>
      <c r="X127" s="179">
        <v>0</v>
      </c>
      <c r="Y127" s="179">
        <f t="shared" ref="Y127:Y141" si="7">X127*K127</f>
        <v>0</v>
      </c>
      <c r="Z127" s="179">
        <v>0</v>
      </c>
      <c r="AA127" s="180">
        <f t="shared" ref="AA127:AA141" si="8">Z127*K127</f>
        <v>0</v>
      </c>
      <c r="AR127" s="19" t="s">
        <v>172</v>
      </c>
      <c r="AT127" s="19" t="s">
        <v>168</v>
      </c>
      <c r="AU127" s="19" t="s">
        <v>89</v>
      </c>
      <c r="AY127" s="19" t="s">
        <v>167</v>
      </c>
      <c r="BE127" s="118">
        <f t="shared" ref="BE127:BE141" si="9">IF(U127="základná",N127,0)</f>
        <v>0</v>
      </c>
      <c r="BF127" s="118">
        <f t="shared" ref="BF127:BF141" si="10">IF(U127="znížená",N127,0)</f>
        <v>0</v>
      </c>
      <c r="BG127" s="118">
        <f t="shared" ref="BG127:BG141" si="11">IF(U127="zákl. prenesená",N127,0)</f>
        <v>0</v>
      </c>
      <c r="BH127" s="118">
        <f t="shared" ref="BH127:BH141" si="12">IF(U127="zníž. prenesená",N127,0)</f>
        <v>0</v>
      </c>
      <c r="BI127" s="118">
        <f t="shared" ref="BI127:BI141" si="13">IF(U127="nulová",N127,0)</f>
        <v>0</v>
      </c>
      <c r="BJ127" s="19" t="s">
        <v>89</v>
      </c>
      <c r="BK127" s="118">
        <f t="shared" ref="BK127:BK141" si="14">ROUND(L127*K127,2)</f>
        <v>0</v>
      </c>
      <c r="BL127" s="19" t="s">
        <v>172</v>
      </c>
      <c r="BM127" s="19" t="s">
        <v>173</v>
      </c>
    </row>
    <row r="128" spans="2:65" s="1" customFormat="1" ht="16.5" customHeight="1">
      <c r="B128" s="35"/>
      <c r="C128" s="181" t="s">
        <v>89</v>
      </c>
      <c r="D128" s="181" t="s">
        <v>174</v>
      </c>
      <c r="E128" s="182" t="s">
        <v>175</v>
      </c>
      <c r="F128" s="241" t="s">
        <v>176</v>
      </c>
      <c r="G128" s="241"/>
      <c r="H128" s="241"/>
      <c r="I128" s="241"/>
      <c r="J128" s="183" t="s">
        <v>171</v>
      </c>
      <c r="K128" s="184">
        <v>113.16</v>
      </c>
      <c r="L128" s="245">
        <v>0</v>
      </c>
      <c r="M128" s="246"/>
      <c r="N128" s="247">
        <f t="shared" si="5"/>
        <v>0</v>
      </c>
      <c r="O128" s="239"/>
      <c r="P128" s="239"/>
      <c r="Q128" s="239"/>
      <c r="R128" s="37"/>
      <c r="T128" s="178" t="s">
        <v>20</v>
      </c>
      <c r="U128" s="44" t="s">
        <v>44</v>
      </c>
      <c r="V128" s="36"/>
      <c r="W128" s="179">
        <f t="shared" si="6"/>
        <v>0</v>
      </c>
      <c r="X128" s="179">
        <v>1.8000000000000001E-4</v>
      </c>
      <c r="Y128" s="179">
        <f t="shared" si="7"/>
        <v>2.0368799999999999E-2</v>
      </c>
      <c r="Z128" s="179">
        <v>0</v>
      </c>
      <c r="AA128" s="180">
        <f t="shared" si="8"/>
        <v>0</v>
      </c>
      <c r="AR128" s="19" t="s">
        <v>177</v>
      </c>
      <c r="AT128" s="19" t="s">
        <v>174</v>
      </c>
      <c r="AU128" s="19" t="s">
        <v>89</v>
      </c>
      <c r="AY128" s="19" t="s">
        <v>167</v>
      </c>
      <c r="BE128" s="118">
        <f t="shared" si="9"/>
        <v>0</v>
      </c>
      <c r="BF128" s="118">
        <f t="shared" si="10"/>
        <v>0</v>
      </c>
      <c r="BG128" s="118">
        <f t="shared" si="11"/>
        <v>0</v>
      </c>
      <c r="BH128" s="118">
        <f t="shared" si="12"/>
        <v>0</v>
      </c>
      <c r="BI128" s="118">
        <f t="shared" si="13"/>
        <v>0</v>
      </c>
      <c r="BJ128" s="19" t="s">
        <v>89</v>
      </c>
      <c r="BK128" s="118">
        <f t="shared" si="14"/>
        <v>0</v>
      </c>
      <c r="BL128" s="19" t="s">
        <v>172</v>
      </c>
      <c r="BM128" s="19" t="s">
        <v>178</v>
      </c>
    </row>
    <row r="129" spans="2:65" s="1" customFormat="1" ht="38.25" customHeight="1">
      <c r="B129" s="35"/>
      <c r="C129" s="173" t="s">
        <v>179</v>
      </c>
      <c r="D129" s="173" t="s">
        <v>168</v>
      </c>
      <c r="E129" s="174" t="s">
        <v>180</v>
      </c>
      <c r="F129" s="240" t="s">
        <v>181</v>
      </c>
      <c r="G129" s="240"/>
      <c r="H129" s="240"/>
      <c r="I129" s="240"/>
      <c r="J129" s="175" t="s">
        <v>171</v>
      </c>
      <c r="K129" s="176">
        <v>108.24</v>
      </c>
      <c r="L129" s="243">
        <v>0</v>
      </c>
      <c r="M129" s="244"/>
      <c r="N129" s="239">
        <f t="shared" si="5"/>
        <v>0</v>
      </c>
      <c r="O129" s="239"/>
      <c r="P129" s="239"/>
      <c r="Q129" s="239"/>
      <c r="R129" s="37"/>
      <c r="T129" s="178" t="s">
        <v>20</v>
      </c>
      <c r="U129" s="44" t="s">
        <v>44</v>
      </c>
      <c r="V129" s="36"/>
      <c r="W129" s="179">
        <f t="shared" si="6"/>
        <v>0</v>
      </c>
      <c r="X129" s="179">
        <v>0</v>
      </c>
      <c r="Y129" s="179">
        <f t="shared" si="7"/>
        <v>0</v>
      </c>
      <c r="Z129" s="179">
        <v>0</v>
      </c>
      <c r="AA129" s="180">
        <f t="shared" si="8"/>
        <v>0</v>
      </c>
      <c r="AR129" s="19" t="s">
        <v>172</v>
      </c>
      <c r="AT129" s="19" t="s">
        <v>168</v>
      </c>
      <c r="AU129" s="19" t="s">
        <v>89</v>
      </c>
      <c r="AY129" s="19" t="s">
        <v>167</v>
      </c>
      <c r="BE129" s="118">
        <f t="shared" si="9"/>
        <v>0</v>
      </c>
      <c r="BF129" s="118">
        <f t="shared" si="10"/>
        <v>0</v>
      </c>
      <c r="BG129" s="118">
        <f t="shared" si="11"/>
        <v>0</v>
      </c>
      <c r="BH129" s="118">
        <f t="shared" si="12"/>
        <v>0</v>
      </c>
      <c r="BI129" s="118">
        <f t="shared" si="13"/>
        <v>0</v>
      </c>
      <c r="BJ129" s="19" t="s">
        <v>89</v>
      </c>
      <c r="BK129" s="118">
        <f t="shared" si="14"/>
        <v>0</v>
      </c>
      <c r="BL129" s="19" t="s">
        <v>172</v>
      </c>
      <c r="BM129" s="19" t="s">
        <v>182</v>
      </c>
    </row>
    <row r="130" spans="2:65" s="1" customFormat="1" ht="16.5" customHeight="1">
      <c r="B130" s="35"/>
      <c r="C130" s="181" t="s">
        <v>183</v>
      </c>
      <c r="D130" s="181" t="s">
        <v>174</v>
      </c>
      <c r="E130" s="182" t="s">
        <v>184</v>
      </c>
      <c r="F130" s="241" t="s">
        <v>185</v>
      </c>
      <c r="G130" s="241"/>
      <c r="H130" s="241"/>
      <c r="I130" s="241"/>
      <c r="J130" s="183" t="s">
        <v>186</v>
      </c>
      <c r="K130" s="184">
        <v>389.68</v>
      </c>
      <c r="L130" s="245">
        <v>0</v>
      </c>
      <c r="M130" s="246"/>
      <c r="N130" s="247">
        <f t="shared" si="5"/>
        <v>0</v>
      </c>
      <c r="O130" s="239"/>
      <c r="P130" s="239"/>
      <c r="Q130" s="239"/>
      <c r="R130" s="37"/>
      <c r="T130" s="178" t="s">
        <v>20</v>
      </c>
      <c r="U130" s="44" t="s">
        <v>44</v>
      </c>
      <c r="V130" s="36"/>
      <c r="W130" s="179">
        <f t="shared" si="6"/>
        <v>0</v>
      </c>
      <c r="X130" s="179">
        <v>1.4999999999999999E-4</v>
      </c>
      <c r="Y130" s="179">
        <f t="shared" si="7"/>
        <v>5.8451999999999997E-2</v>
      </c>
      <c r="Z130" s="179">
        <v>0</v>
      </c>
      <c r="AA130" s="180">
        <f t="shared" si="8"/>
        <v>0</v>
      </c>
      <c r="AR130" s="19" t="s">
        <v>177</v>
      </c>
      <c r="AT130" s="19" t="s">
        <v>174</v>
      </c>
      <c r="AU130" s="19" t="s">
        <v>89</v>
      </c>
      <c r="AY130" s="19" t="s">
        <v>167</v>
      </c>
      <c r="BE130" s="118">
        <f t="shared" si="9"/>
        <v>0</v>
      </c>
      <c r="BF130" s="118">
        <f t="shared" si="10"/>
        <v>0</v>
      </c>
      <c r="BG130" s="118">
        <f t="shared" si="11"/>
        <v>0</v>
      </c>
      <c r="BH130" s="118">
        <f t="shared" si="12"/>
        <v>0</v>
      </c>
      <c r="BI130" s="118">
        <f t="shared" si="13"/>
        <v>0</v>
      </c>
      <c r="BJ130" s="19" t="s">
        <v>89</v>
      </c>
      <c r="BK130" s="118">
        <f t="shared" si="14"/>
        <v>0</v>
      </c>
      <c r="BL130" s="19" t="s">
        <v>172</v>
      </c>
      <c r="BM130" s="19" t="s">
        <v>187</v>
      </c>
    </row>
    <row r="131" spans="2:65" s="1" customFormat="1" ht="16.5" customHeight="1">
      <c r="B131" s="35"/>
      <c r="C131" s="181" t="s">
        <v>188</v>
      </c>
      <c r="D131" s="181" t="s">
        <v>174</v>
      </c>
      <c r="E131" s="182" t="s">
        <v>189</v>
      </c>
      <c r="F131" s="241" t="s">
        <v>190</v>
      </c>
      <c r="G131" s="241"/>
      <c r="H131" s="241"/>
      <c r="I131" s="241"/>
      <c r="J131" s="183" t="s">
        <v>171</v>
      </c>
      <c r="K131" s="184">
        <v>124.48</v>
      </c>
      <c r="L131" s="245">
        <v>0</v>
      </c>
      <c r="M131" s="246"/>
      <c r="N131" s="247">
        <f t="shared" si="5"/>
        <v>0</v>
      </c>
      <c r="O131" s="239"/>
      <c r="P131" s="239"/>
      <c r="Q131" s="239"/>
      <c r="R131" s="37"/>
      <c r="T131" s="178" t="s">
        <v>20</v>
      </c>
      <c r="U131" s="44" t="s">
        <v>44</v>
      </c>
      <c r="V131" s="36"/>
      <c r="W131" s="179">
        <f t="shared" si="6"/>
        <v>0</v>
      </c>
      <c r="X131" s="179">
        <v>2.2000000000000001E-3</v>
      </c>
      <c r="Y131" s="179">
        <f t="shared" si="7"/>
        <v>0.27385600000000004</v>
      </c>
      <c r="Z131" s="179">
        <v>0</v>
      </c>
      <c r="AA131" s="180">
        <f t="shared" si="8"/>
        <v>0</v>
      </c>
      <c r="AR131" s="19" t="s">
        <v>177</v>
      </c>
      <c r="AT131" s="19" t="s">
        <v>174</v>
      </c>
      <c r="AU131" s="19" t="s">
        <v>89</v>
      </c>
      <c r="AY131" s="19" t="s">
        <v>167</v>
      </c>
      <c r="BE131" s="118">
        <f t="shared" si="9"/>
        <v>0</v>
      </c>
      <c r="BF131" s="118">
        <f t="shared" si="10"/>
        <v>0</v>
      </c>
      <c r="BG131" s="118">
        <f t="shared" si="11"/>
        <v>0</v>
      </c>
      <c r="BH131" s="118">
        <f t="shared" si="12"/>
        <v>0</v>
      </c>
      <c r="BI131" s="118">
        <f t="shared" si="13"/>
        <v>0</v>
      </c>
      <c r="BJ131" s="19" t="s">
        <v>89</v>
      </c>
      <c r="BK131" s="118">
        <f t="shared" si="14"/>
        <v>0</v>
      </c>
      <c r="BL131" s="19" t="s">
        <v>172</v>
      </c>
      <c r="BM131" s="19" t="s">
        <v>191</v>
      </c>
    </row>
    <row r="132" spans="2:65" s="1" customFormat="1" ht="38.25" customHeight="1">
      <c r="B132" s="35"/>
      <c r="C132" s="173" t="s">
        <v>192</v>
      </c>
      <c r="D132" s="173" t="s">
        <v>168</v>
      </c>
      <c r="E132" s="174" t="s">
        <v>193</v>
      </c>
      <c r="F132" s="240" t="s">
        <v>194</v>
      </c>
      <c r="G132" s="240"/>
      <c r="H132" s="240"/>
      <c r="I132" s="240"/>
      <c r="J132" s="175" t="s">
        <v>195</v>
      </c>
      <c r="K132" s="176">
        <v>60</v>
      </c>
      <c r="L132" s="243">
        <v>0</v>
      </c>
      <c r="M132" s="244"/>
      <c r="N132" s="239">
        <f t="shared" si="5"/>
        <v>0</v>
      </c>
      <c r="O132" s="239"/>
      <c r="P132" s="239"/>
      <c r="Q132" s="239"/>
      <c r="R132" s="37"/>
      <c r="T132" s="178" t="s">
        <v>20</v>
      </c>
      <c r="U132" s="44" t="s">
        <v>44</v>
      </c>
      <c r="V132" s="36"/>
      <c r="W132" s="179">
        <f t="shared" si="6"/>
        <v>0</v>
      </c>
      <c r="X132" s="179">
        <v>2.0000000000000002E-5</v>
      </c>
      <c r="Y132" s="179">
        <f t="shared" si="7"/>
        <v>1.2000000000000001E-3</v>
      </c>
      <c r="Z132" s="179">
        <v>0</v>
      </c>
      <c r="AA132" s="180">
        <f t="shared" si="8"/>
        <v>0</v>
      </c>
      <c r="AR132" s="19" t="s">
        <v>172</v>
      </c>
      <c r="AT132" s="19" t="s">
        <v>168</v>
      </c>
      <c r="AU132" s="19" t="s">
        <v>89</v>
      </c>
      <c r="AY132" s="19" t="s">
        <v>167</v>
      </c>
      <c r="BE132" s="118">
        <f t="shared" si="9"/>
        <v>0</v>
      </c>
      <c r="BF132" s="118">
        <f t="shared" si="10"/>
        <v>0</v>
      </c>
      <c r="BG132" s="118">
        <f t="shared" si="11"/>
        <v>0</v>
      </c>
      <c r="BH132" s="118">
        <f t="shared" si="12"/>
        <v>0</v>
      </c>
      <c r="BI132" s="118">
        <f t="shared" si="13"/>
        <v>0</v>
      </c>
      <c r="BJ132" s="19" t="s">
        <v>89</v>
      </c>
      <c r="BK132" s="118">
        <f t="shared" si="14"/>
        <v>0</v>
      </c>
      <c r="BL132" s="19" t="s">
        <v>172</v>
      </c>
      <c r="BM132" s="19" t="s">
        <v>196</v>
      </c>
    </row>
    <row r="133" spans="2:65" s="1" customFormat="1" ht="16.5" customHeight="1">
      <c r="B133" s="35"/>
      <c r="C133" s="181" t="s">
        <v>197</v>
      </c>
      <c r="D133" s="181" t="s">
        <v>174</v>
      </c>
      <c r="E133" s="182" t="s">
        <v>198</v>
      </c>
      <c r="F133" s="241" t="s">
        <v>199</v>
      </c>
      <c r="G133" s="241"/>
      <c r="H133" s="241"/>
      <c r="I133" s="241"/>
      <c r="J133" s="183" t="s">
        <v>195</v>
      </c>
      <c r="K133" s="184">
        <v>63</v>
      </c>
      <c r="L133" s="245">
        <v>0</v>
      </c>
      <c r="M133" s="246"/>
      <c r="N133" s="247">
        <f t="shared" si="5"/>
        <v>0</v>
      </c>
      <c r="O133" s="239"/>
      <c r="P133" s="239"/>
      <c r="Q133" s="239"/>
      <c r="R133" s="37"/>
      <c r="T133" s="178" t="s">
        <v>20</v>
      </c>
      <c r="U133" s="44" t="s">
        <v>44</v>
      </c>
      <c r="V133" s="36"/>
      <c r="W133" s="179">
        <f t="shared" si="6"/>
        <v>0</v>
      </c>
      <c r="X133" s="179">
        <v>6.9999999999999999E-4</v>
      </c>
      <c r="Y133" s="179">
        <f t="shared" si="7"/>
        <v>4.41E-2</v>
      </c>
      <c r="Z133" s="179">
        <v>0</v>
      </c>
      <c r="AA133" s="180">
        <f t="shared" si="8"/>
        <v>0</v>
      </c>
      <c r="AR133" s="19" t="s">
        <v>177</v>
      </c>
      <c r="AT133" s="19" t="s">
        <v>174</v>
      </c>
      <c r="AU133" s="19" t="s">
        <v>89</v>
      </c>
      <c r="AY133" s="19" t="s">
        <v>167</v>
      </c>
      <c r="BE133" s="118">
        <f t="shared" si="9"/>
        <v>0</v>
      </c>
      <c r="BF133" s="118">
        <f t="shared" si="10"/>
        <v>0</v>
      </c>
      <c r="BG133" s="118">
        <f t="shared" si="11"/>
        <v>0</v>
      </c>
      <c r="BH133" s="118">
        <f t="shared" si="12"/>
        <v>0</v>
      </c>
      <c r="BI133" s="118">
        <f t="shared" si="13"/>
        <v>0</v>
      </c>
      <c r="BJ133" s="19" t="s">
        <v>89</v>
      </c>
      <c r="BK133" s="118">
        <f t="shared" si="14"/>
        <v>0</v>
      </c>
      <c r="BL133" s="19" t="s">
        <v>172</v>
      </c>
      <c r="BM133" s="19" t="s">
        <v>200</v>
      </c>
    </row>
    <row r="134" spans="2:65" s="1" customFormat="1" ht="51" customHeight="1">
      <c r="B134" s="35"/>
      <c r="C134" s="173" t="s">
        <v>201</v>
      </c>
      <c r="D134" s="173" t="s">
        <v>168</v>
      </c>
      <c r="E134" s="174" t="s">
        <v>202</v>
      </c>
      <c r="F134" s="240" t="s">
        <v>203</v>
      </c>
      <c r="G134" s="240"/>
      <c r="H134" s="240"/>
      <c r="I134" s="240"/>
      <c r="J134" s="175" t="s">
        <v>171</v>
      </c>
      <c r="K134" s="176">
        <v>13</v>
      </c>
      <c r="L134" s="243">
        <v>0</v>
      </c>
      <c r="M134" s="244"/>
      <c r="N134" s="239">
        <f t="shared" si="5"/>
        <v>0</v>
      </c>
      <c r="O134" s="239"/>
      <c r="P134" s="239"/>
      <c r="Q134" s="239"/>
      <c r="R134" s="37"/>
      <c r="T134" s="178" t="s">
        <v>20</v>
      </c>
      <c r="U134" s="44" t="s">
        <v>44</v>
      </c>
      <c r="V134" s="36"/>
      <c r="W134" s="179">
        <f t="shared" si="6"/>
        <v>0</v>
      </c>
      <c r="X134" s="179">
        <v>0</v>
      </c>
      <c r="Y134" s="179">
        <f t="shared" si="7"/>
        <v>0</v>
      </c>
      <c r="Z134" s="179">
        <v>0</v>
      </c>
      <c r="AA134" s="180">
        <f t="shared" si="8"/>
        <v>0</v>
      </c>
      <c r="AR134" s="19" t="s">
        <v>172</v>
      </c>
      <c r="AT134" s="19" t="s">
        <v>168</v>
      </c>
      <c r="AU134" s="19" t="s">
        <v>89</v>
      </c>
      <c r="AY134" s="19" t="s">
        <v>167</v>
      </c>
      <c r="BE134" s="118">
        <f t="shared" si="9"/>
        <v>0</v>
      </c>
      <c r="BF134" s="118">
        <f t="shared" si="10"/>
        <v>0</v>
      </c>
      <c r="BG134" s="118">
        <f t="shared" si="11"/>
        <v>0</v>
      </c>
      <c r="BH134" s="118">
        <f t="shared" si="12"/>
        <v>0</v>
      </c>
      <c r="BI134" s="118">
        <f t="shared" si="13"/>
        <v>0</v>
      </c>
      <c r="BJ134" s="19" t="s">
        <v>89</v>
      </c>
      <c r="BK134" s="118">
        <f t="shared" si="14"/>
        <v>0</v>
      </c>
      <c r="BL134" s="19" t="s">
        <v>172</v>
      </c>
      <c r="BM134" s="19" t="s">
        <v>204</v>
      </c>
    </row>
    <row r="135" spans="2:65" s="1" customFormat="1" ht="16.5" customHeight="1">
      <c r="B135" s="35"/>
      <c r="C135" s="181" t="s">
        <v>205</v>
      </c>
      <c r="D135" s="181" t="s">
        <v>174</v>
      </c>
      <c r="E135" s="182" t="s">
        <v>184</v>
      </c>
      <c r="F135" s="241" t="s">
        <v>185</v>
      </c>
      <c r="G135" s="241"/>
      <c r="H135" s="241"/>
      <c r="I135" s="241"/>
      <c r="J135" s="183" t="s">
        <v>186</v>
      </c>
      <c r="K135" s="184">
        <v>52.91</v>
      </c>
      <c r="L135" s="245">
        <v>0</v>
      </c>
      <c r="M135" s="246"/>
      <c r="N135" s="247">
        <f t="shared" si="5"/>
        <v>0</v>
      </c>
      <c r="O135" s="239"/>
      <c r="P135" s="239"/>
      <c r="Q135" s="239"/>
      <c r="R135" s="37"/>
      <c r="T135" s="178" t="s">
        <v>20</v>
      </c>
      <c r="U135" s="44" t="s">
        <v>44</v>
      </c>
      <c r="V135" s="36"/>
      <c r="W135" s="179">
        <f t="shared" si="6"/>
        <v>0</v>
      </c>
      <c r="X135" s="179">
        <v>1.4999999999999999E-4</v>
      </c>
      <c r="Y135" s="179">
        <f t="shared" si="7"/>
        <v>7.9364999999999991E-3</v>
      </c>
      <c r="Z135" s="179">
        <v>0</v>
      </c>
      <c r="AA135" s="180">
        <f t="shared" si="8"/>
        <v>0</v>
      </c>
      <c r="AR135" s="19" t="s">
        <v>177</v>
      </c>
      <c r="AT135" s="19" t="s">
        <v>174</v>
      </c>
      <c r="AU135" s="19" t="s">
        <v>89</v>
      </c>
      <c r="AY135" s="19" t="s">
        <v>167</v>
      </c>
      <c r="BE135" s="118">
        <f t="shared" si="9"/>
        <v>0</v>
      </c>
      <c r="BF135" s="118">
        <f t="shared" si="10"/>
        <v>0</v>
      </c>
      <c r="BG135" s="118">
        <f t="shared" si="11"/>
        <v>0</v>
      </c>
      <c r="BH135" s="118">
        <f t="shared" si="12"/>
        <v>0</v>
      </c>
      <c r="BI135" s="118">
        <f t="shared" si="13"/>
        <v>0</v>
      </c>
      <c r="BJ135" s="19" t="s">
        <v>89</v>
      </c>
      <c r="BK135" s="118">
        <f t="shared" si="14"/>
        <v>0</v>
      </c>
      <c r="BL135" s="19" t="s">
        <v>172</v>
      </c>
      <c r="BM135" s="19" t="s">
        <v>206</v>
      </c>
    </row>
    <row r="136" spans="2:65" s="1" customFormat="1" ht="16.5" customHeight="1">
      <c r="B136" s="35"/>
      <c r="C136" s="181" t="s">
        <v>207</v>
      </c>
      <c r="D136" s="181" t="s">
        <v>174</v>
      </c>
      <c r="E136" s="182" t="s">
        <v>208</v>
      </c>
      <c r="F136" s="241" t="s">
        <v>209</v>
      </c>
      <c r="G136" s="241"/>
      <c r="H136" s="241"/>
      <c r="I136" s="241"/>
      <c r="J136" s="183" t="s">
        <v>171</v>
      </c>
      <c r="K136" s="184">
        <v>15.6</v>
      </c>
      <c r="L136" s="245">
        <v>0</v>
      </c>
      <c r="M136" s="246"/>
      <c r="N136" s="247">
        <f t="shared" si="5"/>
        <v>0</v>
      </c>
      <c r="O136" s="239"/>
      <c r="P136" s="239"/>
      <c r="Q136" s="239"/>
      <c r="R136" s="37"/>
      <c r="T136" s="178" t="s">
        <v>20</v>
      </c>
      <c r="U136" s="44" t="s">
        <v>44</v>
      </c>
      <c r="V136" s="36"/>
      <c r="W136" s="179">
        <f t="shared" si="6"/>
        <v>0</v>
      </c>
      <c r="X136" s="179">
        <v>2.2000000000000001E-3</v>
      </c>
      <c r="Y136" s="179">
        <f t="shared" si="7"/>
        <v>3.4320000000000003E-2</v>
      </c>
      <c r="Z136" s="179">
        <v>0</v>
      </c>
      <c r="AA136" s="180">
        <f t="shared" si="8"/>
        <v>0</v>
      </c>
      <c r="AR136" s="19" t="s">
        <v>177</v>
      </c>
      <c r="AT136" s="19" t="s">
        <v>174</v>
      </c>
      <c r="AU136" s="19" t="s">
        <v>89</v>
      </c>
      <c r="AY136" s="19" t="s">
        <v>167</v>
      </c>
      <c r="BE136" s="118">
        <f t="shared" si="9"/>
        <v>0</v>
      </c>
      <c r="BF136" s="118">
        <f t="shared" si="10"/>
        <v>0</v>
      </c>
      <c r="BG136" s="118">
        <f t="shared" si="11"/>
        <v>0</v>
      </c>
      <c r="BH136" s="118">
        <f t="shared" si="12"/>
        <v>0</v>
      </c>
      <c r="BI136" s="118">
        <f t="shared" si="13"/>
        <v>0</v>
      </c>
      <c r="BJ136" s="19" t="s">
        <v>89</v>
      </c>
      <c r="BK136" s="118">
        <f t="shared" si="14"/>
        <v>0</v>
      </c>
      <c r="BL136" s="19" t="s">
        <v>172</v>
      </c>
      <c r="BM136" s="19" t="s">
        <v>210</v>
      </c>
    </row>
    <row r="137" spans="2:65" s="1" customFormat="1" ht="16.5" customHeight="1">
      <c r="B137" s="35"/>
      <c r="C137" s="173" t="s">
        <v>211</v>
      </c>
      <c r="D137" s="173" t="s">
        <v>168</v>
      </c>
      <c r="E137" s="174" t="s">
        <v>212</v>
      </c>
      <c r="F137" s="240" t="s">
        <v>213</v>
      </c>
      <c r="G137" s="240"/>
      <c r="H137" s="240"/>
      <c r="I137" s="240"/>
      <c r="J137" s="175" t="s">
        <v>195</v>
      </c>
      <c r="K137" s="176">
        <v>112.02</v>
      </c>
      <c r="L137" s="243">
        <v>0</v>
      </c>
      <c r="M137" s="244"/>
      <c r="N137" s="239">
        <f t="shared" si="5"/>
        <v>0</v>
      </c>
      <c r="O137" s="239"/>
      <c r="P137" s="239"/>
      <c r="Q137" s="239"/>
      <c r="R137" s="37"/>
      <c r="T137" s="178" t="s">
        <v>20</v>
      </c>
      <c r="U137" s="44" t="s">
        <v>44</v>
      </c>
      <c r="V137" s="36"/>
      <c r="W137" s="179">
        <f t="shared" si="6"/>
        <v>0</v>
      </c>
      <c r="X137" s="179">
        <v>1.0000000000000001E-5</v>
      </c>
      <c r="Y137" s="179">
        <f t="shared" si="7"/>
        <v>1.1202E-3</v>
      </c>
      <c r="Z137" s="179">
        <v>0</v>
      </c>
      <c r="AA137" s="180">
        <f t="shared" si="8"/>
        <v>0</v>
      </c>
      <c r="AR137" s="19" t="s">
        <v>172</v>
      </c>
      <c r="AT137" s="19" t="s">
        <v>168</v>
      </c>
      <c r="AU137" s="19" t="s">
        <v>89</v>
      </c>
      <c r="AY137" s="19" t="s">
        <v>167</v>
      </c>
      <c r="BE137" s="118">
        <f t="shared" si="9"/>
        <v>0</v>
      </c>
      <c r="BF137" s="118">
        <f t="shared" si="10"/>
        <v>0</v>
      </c>
      <c r="BG137" s="118">
        <f t="shared" si="11"/>
        <v>0</v>
      </c>
      <c r="BH137" s="118">
        <f t="shared" si="12"/>
        <v>0</v>
      </c>
      <c r="BI137" s="118">
        <f t="shared" si="13"/>
        <v>0</v>
      </c>
      <c r="BJ137" s="19" t="s">
        <v>89</v>
      </c>
      <c r="BK137" s="118">
        <f t="shared" si="14"/>
        <v>0</v>
      </c>
      <c r="BL137" s="19" t="s">
        <v>172</v>
      </c>
      <c r="BM137" s="19" t="s">
        <v>214</v>
      </c>
    </row>
    <row r="138" spans="2:65" s="1" customFormat="1" ht="16.5" customHeight="1">
      <c r="B138" s="35"/>
      <c r="C138" s="181" t="s">
        <v>215</v>
      </c>
      <c r="D138" s="181" t="s">
        <v>174</v>
      </c>
      <c r="E138" s="182" t="s">
        <v>216</v>
      </c>
      <c r="F138" s="241" t="s">
        <v>217</v>
      </c>
      <c r="G138" s="241"/>
      <c r="H138" s="241"/>
      <c r="I138" s="241"/>
      <c r="J138" s="183" t="s">
        <v>171</v>
      </c>
      <c r="K138" s="184">
        <v>19.38</v>
      </c>
      <c r="L138" s="245">
        <v>0</v>
      </c>
      <c r="M138" s="246"/>
      <c r="N138" s="247">
        <f t="shared" si="5"/>
        <v>0</v>
      </c>
      <c r="O138" s="239"/>
      <c r="P138" s="239"/>
      <c r="Q138" s="239"/>
      <c r="R138" s="37"/>
      <c r="T138" s="178" t="s">
        <v>20</v>
      </c>
      <c r="U138" s="44" t="s">
        <v>44</v>
      </c>
      <c r="V138" s="36"/>
      <c r="W138" s="179">
        <f t="shared" si="6"/>
        <v>0</v>
      </c>
      <c r="X138" s="179">
        <v>1.9E-3</v>
      </c>
      <c r="Y138" s="179">
        <f t="shared" si="7"/>
        <v>3.6822000000000001E-2</v>
      </c>
      <c r="Z138" s="179">
        <v>0</v>
      </c>
      <c r="AA138" s="180">
        <f t="shared" si="8"/>
        <v>0</v>
      </c>
      <c r="AR138" s="19" t="s">
        <v>177</v>
      </c>
      <c r="AT138" s="19" t="s">
        <v>174</v>
      </c>
      <c r="AU138" s="19" t="s">
        <v>89</v>
      </c>
      <c r="AY138" s="19" t="s">
        <v>167</v>
      </c>
      <c r="BE138" s="118">
        <f t="shared" si="9"/>
        <v>0</v>
      </c>
      <c r="BF138" s="118">
        <f t="shared" si="10"/>
        <v>0</v>
      </c>
      <c r="BG138" s="118">
        <f t="shared" si="11"/>
        <v>0</v>
      </c>
      <c r="BH138" s="118">
        <f t="shared" si="12"/>
        <v>0</v>
      </c>
      <c r="BI138" s="118">
        <f t="shared" si="13"/>
        <v>0</v>
      </c>
      <c r="BJ138" s="19" t="s">
        <v>89</v>
      </c>
      <c r="BK138" s="118">
        <f t="shared" si="14"/>
        <v>0</v>
      </c>
      <c r="BL138" s="19" t="s">
        <v>172</v>
      </c>
      <c r="BM138" s="19" t="s">
        <v>218</v>
      </c>
    </row>
    <row r="139" spans="2:65" s="1" customFormat="1" ht="25.5" customHeight="1">
      <c r="B139" s="35"/>
      <c r="C139" s="173" t="s">
        <v>219</v>
      </c>
      <c r="D139" s="173" t="s">
        <v>168</v>
      </c>
      <c r="E139" s="174" t="s">
        <v>220</v>
      </c>
      <c r="F139" s="240" t="s">
        <v>221</v>
      </c>
      <c r="G139" s="240"/>
      <c r="H139" s="240"/>
      <c r="I139" s="240"/>
      <c r="J139" s="175" t="s">
        <v>186</v>
      </c>
      <c r="K139" s="176">
        <v>8</v>
      </c>
      <c r="L139" s="243">
        <v>0</v>
      </c>
      <c r="M139" s="244"/>
      <c r="N139" s="239">
        <f t="shared" si="5"/>
        <v>0</v>
      </c>
      <c r="O139" s="239"/>
      <c r="P139" s="239"/>
      <c r="Q139" s="239"/>
      <c r="R139" s="37"/>
      <c r="T139" s="178" t="s">
        <v>20</v>
      </c>
      <c r="U139" s="44" t="s">
        <v>44</v>
      </c>
      <c r="V139" s="36"/>
      <c r="W139" s="179">
        <f t="shared" si="6"/>
        <v>0</v>
      </c>
      <c r="X139" s="179">
        <v>1.0000000000000001E-5</v>
      </c>
      <c r="Y139" s="179">
        <f t="shared" si="7"/>
        <v>8.0000000000000007E-5</v>
      </c>
      <c r="Z139" s="179">
        <v>0</v>
      </c>
      <c r="AA139" s="180">
        <f t="shared" si="8"/>
        <v>0</v>
      </c>
      <c r="AR139" s="19" t="s">
        <v>172</v>
      </c>
      <c r="AT139" s="19" t="s">
        <v>168</v>
      </c>
      <c r="AU139" s="19" t="s">
        <v>89</v>
      </c>
      <c r="AY139" s="19" t="s">
        <v>167</v>
      </c>
      <c r="BE139" s="118">
        <f t="shared" si="9"/>
        <v>0</v>
      </c>
      <c r="BF139" s="118">
        <f t="shared" si="10"/>
        <v>0</v>
      </c>
      <c r="BG139" s="118">
        <f t="shared" si="11"/>
        <v>0</v>
      </c>
      <c r="BH139" s="118">
        <f t="shared" si="12"/>
        <v>0</v>
      </c>
      <c r="BI139" s="118">
        <f t="shared" si="13"/>
        <v>0</v>
      </c>
      <c r="BJ139" s="19" t="s">
        <v>89</v>
      </c>
      <c r="BK139" s="118">
        <f t="shared" si="14"/>
        <v>0</v>
      </c>
      <c r="BL139" s="19" t="s">
        <v>172</v>
      </c>
      <c r="BM139" s="19" t="s">
        <v>222</v>
      </c>
    </row>
    <row r="140" spans="2:65" s="1" customFormat="1" ht="16.5" customHeight="1">
      <c r="B140" s="35"/>
      <c r="C140" s="181" t="s">
        <v>223</v>
      </c>
      <c r="D140" s="181" t="s">
        <v>174</v>
      </c>
      <c r="E140" s="182" t="s">
        <v>224</v>
      </c>
      <c r="F140" s="241" t="s">
        <v>225</v>
      </c>
      <c r="G140" s="241"/>
      <c r="H140" s="241"/>
      <c r="I140" s="241"/>
      <c r="J140" s="183" t="s">
        <v>171</v>
      </c>
      <c r="K140" s="184">
        <v>0.32</v>
      </c>
      <c r="L140" s="245">
        <v>0</v>
      </c>
      <c r="M140" s="246"/>
      <c r="N140" s="247">
        <f t="shared" si="5"/>
        <v>0</v>
      </c>
      <c r="O140" s="239"/>
      <c r="P140" s="239"/>
      <c r="Q140" s="239"/>
      <c r="R140" s="37"/>
      <c r="T140" s="178" t="s">
        <v>20</v>
      </c>
      <c r="U140" s="44" t="s">
        <v>44</v>
      </c>
      <c r="V140" s="36"/>
      <c r="W140" s="179">
        <f t="shared" si="6"/>
        <v>0</v>
      </c>
      <c r="X140" s="179">
        <v>1.9E-3</v>
      </c>
      <c r="Y140" s="179">
        <f t="shared" si="7"/>
        <v>6.0800000000000003E-4</v>
      </c>
      <c r="Z140" s="179">
        <v>0</v>
      </c>
      <c r="AA140" s="180">
        <f t="shared" si="8"/>
        <v>0</v>
      </c>
      <c r="AR140" s="19" t="s">
        <v>177</v>
      </c>
      <c r="AT140" s="19" t="s">
        <v>174</v>
      </c>
      <c r="AU140" s="19" t="s">
        <v>89</v>
      </c>
      <c r="AY140" s="19" t="s">
        <v>167</v>
      </c>
      <c r="BE140" s="118">
        <f t="shared" si="9"/>
        <v>0</v>
      </c>
      <c r="BF140" s="118">
        <f t="shared" si="10"/>
        <v>0</v>
      </c>
      <c r="BG140" s="118">
        <f t="shared" si="11"/>
        <v>0</v>
      </c>
      <c r="BH140" s="118">
        <f t="shared" si="12"/>
        <v>0</v>
      </c>
      <c r="BI140" s="118">
        <f t="shared" si="13"/>
        <v>0</v>
      </c>
      <c r="BJ140" s="19" t="s">
        <v>89</v>
      </c>
      <c r="BK140" s="118">
        <f t="shared" si="14"/>
        <v>0</v>
      </c>
      <c r="BL140" s="19" t="s">
        <v>172</v>
      </c>
      <c r="BM140" s="19" t="s">
        <v>226</v>
      </c>
    </row>
    <row r="141" spans="2:65" s="1" customFormat="1" ht="38.25" customHeight="1">
      <c r="B141" s="35"/>
      <c r="C141" s="173" t="s">
        <v>227</v>
      </c>
      <c r="D141" s="173" t="s">
        <v>168</v>
      </c>
      <c r="E141" s="174" t="s">
        <v>228</v>
      </c>
      <c r="F141" s="240" t="s">
        <v>229</v>
      </c>
      <c r="G141" s="240"/>
      <c r="H141" s="240"/>
      <c r="I141" s="240"/>
      <c r="J141" s="175" t="s">
        <v>230</v>
      </c>
      <c r="K141" s="176">
        <v>0.48</v>
      </c>
      <c r="L141" s="243">
        <v>0</v>
      </c>
      <c r="M141" s="244"/>
      <c r="N141" s="239">
        <f t="shared" si="5"/>
        <v>0</v>
      </c>
      <c r="O141" s="239"/>
      <c r="P141" s="239"/>
      <c r="Q141" s="239"/>
      <c r="R141" s="37"/>
      <c r="T141" s="178" t="s">
        <v>20</v>
      </c>
      <c r="U141" s="44" t="s">
        <v>44</v>
      </c>
      <c r="V141" s="36"/>
      <c r="W141" s="179">
        <f t="shared" si="6"/>
        <v>0</v>
      </c>
      <c r="X141" s="179">
        <v>0</v>
      </c>
      <c r="Y141" s="179">
        <f t="shared" si="7"/>
        <v>0</v>
      </c>
      <c r="Z141" s="179">
        <v>0</v>
      </c>
      <c r="AA141" s="180">
        <f t="shared" si="8"/>
        <v>0</v>
      </c>
      <c r="AR141" s="19" t="s">
        <v>172</v>
      </c>
      <c r="AT141" s="19" t="s">
        <v>168</v>
      </c>
      <c r="AU141" s="19" t="s">
        <v>89</v>
      </c>
      <c r="AY141" s="19" t="s">
        <v>167</v>
      </c>
      <c r="BE141" s="118">
        <f t="shared" si="9"/>
        <v>0</v>
      </c>
      <c r="BF141" s="118">
        <f t="shared" si="10"/>
        <v>0</v>
      </c>
      <c r="BG141" s="118">
        <f t="shared" si="11"/>
        <v>0</v>
      </c>
      <c r="BH141" s="118">
        <f t="shared" si="12"/>
        <v>0</v>
      </c>
      <c r="BI141" s="118">
        <f t="shared" si="13"/>
        <v>0</v>
      </c>
      <c r="BJ141" s="19" t="s">
        <v>89</v>
      </c>
      <c r="BK141" s="118">
        <f t="shared" si="14"/>
        <v>0</v>
      </c>
      <c r="BL141" s="19" t="s">
        <v>172</v>
      </c>
      <c r="BM141" s="19" t="s">
        <v>231</v>
      </c>
    </row>
    <row r="142" spans="2:65" s="10" customFormat="1" ht="29.85" customHeight="1">
      <c r="B142" s="162"/>
      <c r="C142" s="163"/>
      <c r="D142" s="172" t="s">
        <v>139</v>
      </c>
      <c r="E142" s="172"/>
      <c r="F142" s="172"/>
      <c r="G142" s="172"/>
      <c r="H142" s="172"/>
      <c r="I142" s="172"/>
      <c r="J142" s="172"/>
      <c r="K142" s="172"/>
      <c r="L142" s="172"/>
      <c r="M142" s="172"/>
      <c r="N142" s="250">
        <f>BK142</f>
        <v>0</v>
      </c>
      <c r="O142" s="251"/>
      <c r="P142" s="251"/>
      <c r="Q142" s="251"/>
      <c r="R142" s="165"/>
      <c r="T142" s="166"/>
      <c r="U142" s="163"/>
      <c r="V142" s="163"/>
      <c r="W142" s="167">
        <f>SUM(W143:W146)</f>
        <v>0</v>
      </c>
      <c r="X142" s="163"/>
      <c r="Y142" s="167">
        <f>SUM(Y143:Y146)</f>
        <v>0.30793590000000004</v>
      </c>
      <c r="Z142" s="163"/>
      <c r="AA142" s="168">
        <f>SUM(AA143:AA146)</f>
        <v>0</v>
      </c>
      <c r="AR142" s="169" t="s">
        <v>89</v>
      </c>
      <c r="AT142" s="170" t="s">
        <v>76</v>
      </c>
      <c r="AU142" s="170" t="s">
        <v>84</v>
      </c>
      <c r="AY142" s="169" t="s">
        <v>167</v>
      </c>
      <c r="BK142" s="171">
        <f>SUM(BK143:BK146)</f>
        <v>0</v>
      </c>
    </row>
    <row r="143" spans="2:65" s="1" customFormat="1" ht="25.5" customHeight="1">
      <c r="B143" s="35"/>
      <c r="C143" s="173" t="s">
        <v>172</v>
      </c>
      <c r="D143" s="173" t="s">
        <v>168</v>
      </c>
      <c r="E143" s="174" t="s">
        <v>232</v>
      </c>
      <c r="F143" s="240" t="s">
        <v>233</v>
      </c>
      <c r="G143" s="240"/>
      <c r="H143" s="240"/>
      <c r="I143" s="240"/>
      <c r="J143" s="175" t="s">
        <v>171</v>
      </c>
      <c r="K143" s="176">
        <v>98.4</v>
      </c>
      <c r="L143" s="243">
        <v>0</v>
      </c>
      <c r="M143" s="244"/>
      <c r="N143" s="239">
        <f>ROUND(L143*K143,2)</f>
        <v>0</v>
      </c>
      <c r="O143" s="239"/>
      <c r="P143" s="239"/>
      <c r="Q143" s="239"/>
      <c r="R143" s="37"/>
      <c r="T143" s="178" t="s">
        <v>20</v>
      </c>
      <c r="U143" s="44" t="s">
        <v>44</v>
      </c>
      <c r="V143" s="36"/>
      <c r="W143" s="179">
        <f>V143*K143</f>
        <v>0</v>
      </c>
      <c r="X143" s="179">
        <v>1.2E-4</v>
      </c>
      <c r="Y143" s="179">
        <f>X143*K143</f>
        <v>1.1808000000000001E-2</v>
      </c>
      <c r="Z143" s="179">
        <v>0</v>
      </c>
      <c r="AA143" s="180">
        <f>Z143*K143</f>
        <v>0</v>
      </c>
      <c r="AR143" s="19" t="s">
        <v>172</v>
      </c>
      <c r="AT143" s="19" t="s">
        <v>168</v>
      </c>
      <c r="AU143" s="19" t="s">
        <v>89</v>
      </c>
      <c r="AY143" s="19" t="s">
        <v>167</v>
      </c>
      <c r="BE143" s="118">
        <f>IF(U143="základná",N143,0)</f>
        <v>0</v>
      </c>
      <c r="BF143" s="118">
        <f>IF(U143="znížená",N143,0)</f>
        <v>0</v>
      </c>
      <c r="BG143" s="118">
        <f>IF(U143="zákl. prenesená",N143,0)</f>
        <v>0</v>
      </c>
      <c r="BH143" s="118">
        <f>IF(U143="zníž. prenesená",N143,0)</f>
        <v>0</v>
      </c>
      <c r="BI143" s="118">
        <f>IF(U143="nulová",N143,0)</f>
        <v>0</v>
      </c>
      <c r="BJ143" s="19" t="s">
        <v>89</v>
      </c>
      <c r="BK143" s="118">
        <f>ROUND(L143*K143,2)</f>
        <v>0</v>
      </c>
      <c r="BL143" s="19" t="s">
        <v>172</v>
      </c>
      <c r="BM143" s="19" t="s">
        <v>234</v>
      </c>
    </row>
    <row r="144" spans="2:65" s="1" customFormat="1" ht="16.5" customHeight="1">
      <c r="B144" s="35"/>
      <c r="C144" s="181" t="s">
        <v>235</v>
      </c>
      <c r="D144" s="181" t="s">
        <v>174</v>
      </c>
      <c r="E144" s="182" t="s">
        <v>236</v>
      </c>
      <c r="F144" s="241" t="s">
        <v>237</v>
      </c>
      <c r="G144" s="241"/>
      <c r="H144" s="241"/>
      <c r="I144" s="241"/>
      <c r="J144" s="183" t="s">
        <v>171</v>
      </c>
      <c r="K144" s="184">
        <v>100.37</v>
      </c>
      <c r="L144" s="245">
        <v>0</v>
      </c>
      <c r="M144" s="246"/>
      <c r="N144" s="247">
        <f>ROUND(L144*K144,2)</f>
        <v>0</v>
      </c>
      <c r="O144" s="239"/>
      <c r="P144" s="239"/>
      <c r="Q144" s="239"/>
      <c r="R144" s="37"/>
      <c r="T144" s="178" t="s">
        <v>20</v>
      </c>
      <c r="U144" s="44" t="s">
        <v>44</v>
      </c>
      <c r="V144" s="36"/>
      <c r="W144" s="179">
        <f>V144*K144</f>
        <v>0</v>
      </c>
      <c r="X144" s="179">
        <v>1.47E-3</v>
      </c>
      <c r="Y144" s="179">
        <f>X144*K144</f>
        <v>0.14754390000000001</v>
      </c>
      <c r="Z144" s="179">
        <v>0</v>
      </c>
      <c r="AA144" s="180">
        <f>Z144*K144</f>
        <v>0</v>
      </c>
      <c r="AR144" s="19" t="s">
        <v>177</v>
      </c>
      <c r="AT144" s="19" t="s">
        <v>174</v>
      </c>
      <c r="AU144" s="19" t="s">
        <v>89</v>
      </c>
      <c r="AY144" s="19" t="s">
        <v>167</v>
      </c>
      <c r="BE144" s="118">
        <f>IF(U144="základná",N144,0)</f>
        <v>0</v>
      </c>
      <c r="BF144" s="118">
        <f>IF(U144="znížená",N144,0)</f>
        <v>0</v>
      </c>
      <c r="BG144" s="118">
        <f>IF(U144="zákl. prenesená",N144,0)</f>
        <v>0</v>
      </c>
      <c r="BH144" s="118">
        <f>IF(U144="zníž. prenesená",N144,0)</f>
        <v>0</v>
      </c>
      <c r="BI144" s="118">
        <f>IF(U144="nulová",N144,0)</f>
        <v>0</v>
      </c>
      <c r="BJ144" s="19" t="s">
        <v>89</v>
      </c>
      <c r="BK144" s="118">
        <f>ROUND(L144*K144,2)</f>
        <v>0</v>
      </c>
      <c r="BL144" s="19" t="s">
        <v>172</v>
      </c>
      <c r="BM144" s="19" t="s">
        <v>238</v>
      </c>
    </row>
    <row r="145" spans="2:65" s="1" customFormat="1" ht="38.25" customHeight="1">
      <c r="B145" s="35"/>
      <c r="C145" s="173" t="s">
        <v>239</v>
      </c>
      <c r="D145" s="173" t="s">
        <v>168</v>
      </c>
      <c r="E145" s="174" t="s">
        <v>240</v>
      </c>
      <c r="F145" s="240" t="s">
        <v>241</v>
      </c>
      <c r="G145" s="240"/>
      <c r="H145" s="240"/>
      <c r="I145" s="240"/>
      <c r="J145" s="175" t="s">
        <v>171</v>
      </c>
      <c r="K145" s="176">
        <v>98.4</v>
      </c>
      <c r="L145" s="243">
        <v>0</v>
      </c>
      <c r="M145" s="244"/>
      <c r="N145" s="239">
        <f>ROUND(L145*K145,2)</f>
        <v>0</v>
      </c>
      <c r="O145" s="239"/>
      <c r="P145" s="239"/>
      <c r="Q145" s="239"/>
      <c r="R145" s="37"/>
      <c r="T145" s="178" t="s">
        <v>20</v>
      </c>
      <c r="U145" s="44" t="s">
        <v>44</v>
      </c>
      <c r="V145" s="36"/>
      <c r="W145" s="179">
        <f>V145*K145</f>
        <v>0</v>
      </c>
      <c r="X145" s="179">
        <v>1.5100000000000001E-3</v>
      </c>
      <c r="Y145" s="179">
        <f>X145*K145</f>
        <v>0.14858400000000002</v>
      </c>
      <c r="Z145" s="179">
        <v>0</v>
      </c>
      <c r="AA145" s="180">
        <f>Z145*K145</f>
        <v>0</v>
      </c>
      <c r="AR145" s="19" t="s">
        <v>172</v>
      </c>
      <c r="AT145" s="19" t="s">
        <v>168</v>
      </c>
      <c r="AU145" s="19" t="s">
        <v>89</v>
      </c>
      <c r="AY145" s="19" t="s">
        <v>167</v>
      </c>
      <c r="BE145" s="118">
        <f>IF(U145="základná",N145,0)</f>
        <v>0</v>
      </c>
      <c r="BF145" s="118">
        <f>IF(U145="znížená",N145,0)</f>
        <v>0</v>
      </c>
      <c r="BG145" s="118">
        <f>IF(U145="zákl. prenesená",N145,0)</f>
        <v>0</v>
      </c>
      <c r="BH145" s="118">
        <f>IF(U145="zníž. prenesená",N145,0)</f>
        <v>0</v>
      </c>
      <c r="BI145" s="118">
        <f>IF(U145="nulová",N145,0)</f>
        <v>0</v>
      </c>
      <c r="BJ145" s="19" t="s">
        <v>89</v>
      </c>
      <c r="BK145" s="118">
        <f>ROUND(L145*K145,2)</f>
        <v>0</v>
      </c>
      <c r="BL145" s="19" t="s">
        <v>172</v>
      </c>
      <c r="BM145" s="19" t="s">
        <v>242</v>
      </c>
    </row>
    <row r="146" spans="2:65" s="1" customFormat="1" ht="25.5" customHeight="1">
      <c r="B146" s="35"/>
      <c r="C146" s="173" t="s">
        <v>243</v>
      </c>
      <c r="D146" s="173" t="s">
        <v>168</v>
      </c>
      <c r="E146" s="174" t="s">
        <v>244</v>
      </c>
      <c r="F146" s="240" t="s">
        <v>245</v>
      </c>
      <c r="G146" s="240"/>
      <c r="H146" s="240"/>
      <c r="I146" s="240"/>
      <c r="J146" s="175" t="s">
        <v>246</v>
      </c>
      <c r="K146" s="177">
        <v>0</v>
      </c>
      <c r="L146" s="243">
        <v>0</v>
      </c>
      <c r="M146" s="244"/>
      <c r="N146" s="239">
        <f>ROUND(L146*K146,2)</f>
        <v>0</v>
      </c>
      <c r="O146" s="239"/>
      <c r="P146" s="239"/>
      <c r="Q146" s="239"/>
      <c r="R146" s="37"/>
      <c r="T146" s="178" t="s">
        <v>20</v>
      </c>
      <c r="U146" s="44" t="s">
        <v>44</v>
      </c>
      <c r="V146" s="36"/>
      <c r="W146" s="179">
        <f>V146*K146</f>
        <v>0</v>
      </c>
      <c r="X146" s="179">
        <v>0</v>
      </c>
      <c r="Y146" s="179">
        <f>X146*K146</f>
        <v>0</v>
      </c>
      <c r="Z146" s="179">
        <v>0</v>
      </c>
      <c r="AA146" s="180">
        <f>Z146*K146</f>
        <v>0</v>
      </c>
      <c r="AR146" s="19" t="s">
        <v>172</v>
      </c>
      <c r="AT146" s="19" t="s">
        <v>168</v>
      </c>
      <c r="AU146" s="19" t="s">
        <v>89</v>
      </c>
      <c r="AY146" s="19" t="s">
        <v>167</v>
      </c>
      <c r="BE146" s="118">
        <f>IF(U146="základná",N146,0)</f>
        <v>0</v>
      </c>
      <c r="BF146" s="118">
        <f>IF(U146="znížená",N146,0)</f>
        <v>0</v>
      </c>
      <c r="BG146" s="118">
        <f>IF(U146="zákl. prenesená",N146,0)</f>
        <v>0</v>
      </c>
      <c r="BH146" s="118">
        <f>IF(U146="zníž. prenesená",N146,0)</f>
        <v>0</v>
      </c>
      <c r="BI146" s="118">
        <f>IF(U146="nulová",N146,0)</f>
        <v>0</v>
      </c>
      <c r="BJ146" s="19" t="s">
        <v>89</v>
      </c>
      <c r="BK146" s="118">
        <f>ROUND(L146*K146,2)</f>
        <v>0</v>
      </c>
      <c r="BL146" s="19" t="s">
        <v>172</v>
      </c>
      <c r="BM146" s="19" t="s">
        <v>247</v>
      </c>
    </row>
    <row r="147" spans="2:65" s="10" customFormat="1" ht="29.85" customHeight="1">
      <c r="B147" s="162"/>
      <c r="C147" s="163"/>
      <c r="D147" s="172" t="s">
        <v>140</v>
      </c>
      <c r="E147" s="172"/>
      <c r="F147" s="172"/>
      <c r="G147" s="172"/>
      <c r="H147" s="172"/>
      <c r="I147" s="172"/>
      <c r="J147" s="172"/>
      <c r="K147" s="172"/>
      <c r="L147" s="172"/>
      <c r="M147" s="172"/>
      <c r="N147" s="250">
        <f>BK147</f>
        <v>0</v>
      </c>
      <c r="O147" s="251"/>
      <c r="P147" s="251"/>
      <c r="Q147" s="251"/>
      <c r="R147" s="165"/>
      <c r="T147" s="166"/>
      <c r="U147" s="163"/>
      <c r="V147" s="163"/>
      <c r="W147" s="167">
        <f>SUM(W148:W151)</f>
        <v>0</v>
      </c>
      <c r="X147" s="163"/>
      <c r="Y147" s="167">
        <f>SUM(Y148:Y151)</f>
        <v>1.1906399999999999</v>
      </c>
      <c r="Z147" s="163"/>
      <c r="AA147" s="168">
        <f>SUM(AA148:AA151)</f>
        <v>0</v>
      </c>
      <c r="AR147" s="169" t="s">
        <v>89</v>
      </c>
      <c r="AT147" s="170" t="s">
        <v>76</v>
      </c>
      <c r="AU147" s="170" t="s">
        <v>84</v>
      </c>
      <c r="AY147" s="169" t="s">
        <v>167</v>
      </c>
      <c r="BK147" s="171">
        <f>SUM(BK148:BK151)</f>
        <v>0</v>
      </c>
    </row>
    <row r="148" spans="2:65" s="1" customFormat="1" ht="38.25" customHeight="1">
      <c r="B148" s="35"/>
      <c r="C148" s="173" t="s">
        <v>10</v>
      </c>
      <c r="D148" s="173" t="s">
        <v>168</v>
      </c>
      <c r="E148" s="174" t="s">
        <v>248</v>
      </c>
      <c r="F148" s="240" t="s">
        <v>249</v>
      </c>
      <c r="G148" s="240"/>
      <c r="H148" s="240"/>
      <c r="I148" s="240"/>
      <c r="J148" s="175" t="s">
        <v>171</v>
      </c>
      <c r="K148" s="176">
        <v>98.4</v>
      </c>
      <c r="L148" s="243">
        <v>0</v>
      </c>
      <c r="M148" s="244"/>
      <c r="N148" s="239">
        <f>ROUND(L148*K148,2)</f>
        <v>0</v>
      </c>
      <c r="O148" s="239"/>
      <c r="P148" s="239"/>
      <c r="Q148" s="239"/>
      <c r="R148" s="37"/>
      <c r="T148" s="178" t="s">
        <v>20</v>
      </c>
      <c r="U148" s="44" t="s">
        <v>44</v>
      </c>
      <c r="V148" s="36"/>
      <c r="W148" s="179">
        <f>V148*K148</f>
        <v>0</v>
      </c>
      <c r="X148" s="179">
        <v>0</v>
      </c>
      <c r="Y148" s="179">
        <f>X148*K148</f>
        <v>0</v>
      </c>
      <c r="Z148" s="179">
        <v>0</v>
      </c>
      <c r="AA148" s="180">
        <f>Z148*K148</f>
        <v>0</v>
      </c>
      <c r="AR148" s="19" t="s">
        <v>172</v>
      </c>
      <c r="AT148" s="19" t="s">
        <v>168</v>
      </c>
      <c r="AU148" s="19" t="s">
        <v>89</v>
      </c>
      <c r="AY148" s="19" t="s">
        <v>167</v>
      </c>
      <c r="BE148" s="118">
        <f>IF(U148="základná",N148,0)</f>
        <v>0</v>
      </c>
      <c r="BF148" s="118">
        <f>IF(U148="znížená",N148,0)</f>
        <v>0</v>
      </c>
      <c r="BG148" s="118">
        <f>IF(U148="zákl. prenesená",N148,0)</f>
        <v>0</v>
      </c>
      <c r="BH148" s="118">
        <f>IF(U148="zníž. prenesená",N148,0)</f>
        <v>0</v>
      </c>
      <c r="BI148" s="118">
        <f>IF(U148="nulová",N148,0)</f>
        <v>0</v>
      </c>
      <c r="BJ148" s="19" t="s">
        <v>89</v>
      </c>
      <c r="BK148" s="118">
        <f>ROUND(L148*K148,2)</f>
        <v>0</v>
      </c>
      <c r="BL148" s="19" t="s">
        <v>172</v>
      </c>
      <c r="BM148" s="19" t="s">
        <v>250</v>
      </c>
    </row>
    <row r="149" spans="2:65" s="1" customFormat="1" ht="25.5" customHeight="1">
      <c r="B149" s="35"/>
      <c r="C149" s="181" t="s">
        <v>251</v>
      </c>
      <c r="D149" s="181" t="s">
        <v>174</v>
      </c>
      <c r="E149" s="182" t="s">
        <v>252</v>
      </c>
      <c r="F149" s="241" t="s">
        <v>253</v>
      </c>
      <c r="G149" s="241"/>
      <c r="H149" s="241"/>
      <c r="I149" s="241"/>
      <c r="J149" s="183" t="s">
        <v>171</v>
      </c>
      <c r="K149" s="184">
        <v>108.24</v>
      </c>
      <c r="L149" s="245">
        <v>0</v>
      </c>
      <c r="M149" s="246"/>
      <c r="N149" s="247">
        <f>ROUND(L149*K149,2)</f>
        <v>0</v>
      </c>
      <c r="O149" s="239"/>
      <c r="P149" s="239"/>
      <c r="Q149" s="239"/>
      <c r="R149" s="37"/>
      <c r="T149" s="178" t="s">
        <v>20</v>
      </c>
      <c r="U149" s="44" t="s">
        <v>44</v>
      </c>
      <c r="V149" s="36"/>
      <c r="W149" s="179">
        <f>V149*K149</f>
        <v>0</v>
      </c>
      <c r="X149" s="179">
        <v>1.0999999999999999E-2</v>
      </c>
      <c r="Y149" s="179">
        <f>X149*K149</f>
        <v>1.1906399999999999</v>
      </c>
      <c r="Z149" s="179">
        <v>0</v>
      </c>
      <c r="AA149" s="180">
        <f>Z149*K149</f>
        <v>0</v>
      </c>
      <c r="AR149" s="19" t="s">
        <v>177</v>
      </c>
      <c r="AT149" s="19" t="s">
        <v>174</v>
      </c>
      <c r="AU149" s="19" t="s">
        <v>89</v>
      </c>
      <c r="AY149" s="19" t="s">
        <v>167</v>
      </c>
      <c r="BE149" s="118">
        <f>IF(U149="základná",N149,0)</f>
        <v>0</v>
      </c>
      <c r="BF149" s="118">
        <f>IF(U149="znížená",N149,0)</f>
        <v>0</v>
      </c>
      <c r="BG149" s="118">
        <f>IF(U149="zákl. prenesená",N149,0)</f>
        <v>0</v>
      </c>
      <c r="BH149" s="118">
        <f>IF(U149="zníž. prenesená",N149,0)</f>
        <v>0</v>
      </c>
      <c r="BI149" s="118">
        <f>IF(U149="nulová",N149,0)</f>
        <v>0</v>
      </c>
      <c r="BJ149" s="19" t="s">
        <v>89</v>
      </c>
      <c r="BK149" s="118">
        <f>ROUND(L149*K149,2)</f>
        <v>0</v>
      </c>
      <c r="BL149" s="19" t="s">
        <v>172</v>
      </c>
      <c r="BM149" s="19" t="s">
        <v>254</v>
      </c>
    </row>
    <row r="150" spans="2:65" s="1" customFormat="1" ht="38.25" customHeight="1">
      <c r="B150" s="35"/>
      <c r="C150" s="173" t="s">
        <v>255</v>
      </c>
      <c r="D150" s="173" t="s">
        <v>168</v>
      </c>
      <c r="E150" s="174" t="s">
        <v>256</v>
      </c>
      <c r="F150" s="240" t="s">
        <v>257</v>
      </c>
      <c r="G150" s="240"/>
      <c r="H150" s="240"/>
      <c r="I150" s="240"/>
      <c r="J150" s="175" t="s">
        <v>195</v>
      </c>
      <c r="K150" s="176">
        <v>15</v>
      </c>
      <c r="L150" s="243">
        <v>0</v>
      </c>
      <c r="M150" s="244"/>
      <c r="N150" s="239">
        <f>ROUND(L150*K150,2)</f>
        <v>0</v>
      </c>
      <c r="O150" s="239"/>
      <c r="P150" s="239"/>
      <c r="Q150" s="239"/>
      <c r="R150" s="37"/>
      <c r="T150" s="178" t="s">
        <v>20</v>
      </c>
      <c r="U150" s="44" t="s">
        <v>44</v>
      </c>
      <c r="V150" s="36"/>
      <c r="W150" s="179">
        <f>V150*K150</f>
        <v>0</v>
      </c>
      <c r="X150" s="179">
        <v>0</v>
      </c>
      <c r="Y150" s="179">
        <f>X150*K150</f>
        <v>0</v>
      </c>
      <c r="Z150" s="179">
        <v>0</v>
      </c>
      <c r="AA150" s="180">
        <f>Z150*K150</f>
        <v>0</v>
      </c>
      <c r="AR150" s="19" t="s">
        <v>172</v>
      </c>
      <c r="AT150" s="19" t="s">
        <v>168</v>
      </c>
      <c r="AU150" s="19" t="s">
        <v>89</v>
      </c>
      <c r="AY150" s="19" t="s">
        <v>167</v>
      </c>
      <c r="BE150" s="118">
        <f>IF(U150="základná",N150,0)</f>
        <v>0</v>
      </c>
      <c r="BF150" s="118">
        <f>IF(U150="znížená",N150,0)</f>
        <v>0</v>
      </c>
      <c r="BG150" s="118">
        <f>IF(U150="zákl. prenesená",N150,0)</f>
        <v>0</v>
      </c>
      <c r="BH150" s="118">
        <f>IF(U150="zníž. prenesená",N150,0)</f>
        <v>0</v>
      </c>
      <c r="BI150" s="118">
        <f>IF(U150="nulová",N150,0)</f>
        <v>0</v>
      </c>
      <c r="BJ150" s="19" t="s">
        <v>89</v>
      </c>
      <c r="BK150" s="118">
        <f>ROUND(L150*K150,2)</f>
        <v>0</v>
      </c>
      <c r="BL150" s="19" t="s">
        <v>172</v>
      </c>
      <c r="BM150" s="19" t="s">
        <v>258</v>
      </c>
    </row>
    <row r="151" spans="2:65" s="1" customFormat="1" ht="25.5" customHeight="1">
      <c r="B151" s="35"/>
      <c r="C151" s="173" t="s">
        <v>259</v>
      </c>
      <c r="D151" s="173" t="s">
        <v>168</v>
      </c>
      <c r="E151" s="174" t="s">
        <v>260</v>
      </c>
      <c r="F151" s="240" t="s">
        <v>261</v>
      </c>
      <c r="G151" s="240"/>
      <c r="H151" s="240"/>
      <c r="I151" s="240"/>
      <c r="J151" s="175" t="s">
        <v>230</v>
      </c>
      <c r="K151" s="176">
        <v>1.19</v>
      </c>
      <c r="L151" s="243">
        <v>0</v>
      </c>
      <c r="M151" s="244"/>
      <c r="N151" s="239">
        <f>ROUND(L151*K151,2)</f>
        <v>0</v>
      </c>
      <c r="O151" s="239"/>
      <c r="P151" s="239"/>
      <c r="Q151" s="239"/>
      <c r="R151" s="37"/>
      <c r="T151" s="178" t="s">
        <v>20</v>
      </c>
      <c r="U151" s="44" t="s">
        <v>44</v>
      </c>
      <c r="V151" s="36"/>
      <c r="W151" s="179">
        <f>V151*K151</f>
        <v>0</v>
      </c>
      <c r="X151" s="179">
        <v>0</v>
      </c>
      <c r="Y151" s="179">
        <f>X151*K151</f>
        <v>0</v>
      </c>
      <c r="Z151" s="179">
        <v>0</v>
      </c>
      <c r="AA151" s="180">
        <f>Z151*K151</f>
        <v>0</v>
      </c>
      <c r="AR151" s="19" t="s">
        <v>172</v>
      </c>
      <c r="AT151" s="19" t="s">
        <v>168</v>
      </c>
      <c r="AU151" s="19" t="s">
        <v>89</v>
      </c>
      <c r="AY151" s="19" t="s">
        <v>167</v>
      </c>
      <c r="BE151" s="118">
        <f>IF(U151="základná",N151,0)</f>
        <v>0</v>
      </c>
      <c r="BF151" s="118">
        <f>IF(U151="znížená",N151,0)</f>
        <v>0</v>
      </c>
      <c r="BG151" s="118">
        <f>IF(U151="zákl. prenesená",N151,0)</f>
        <v>0</v>
      </c>
      <c r="BH151" s="118">
        <f>IF(U151="zníž. prenesená",N151,0)</f>
        <v>0</v>
      </c>
      <c r="BI151" s="118">
        <f>IF(U151="nulová",N151,0)</f>
        <v>0</v>
      </c>
      <c r="BJ151" s="19" t="s">
        <v>89</v>
      </c>
      <c r="BK151" s="118">
        <f>ROUND(L151*K151,2)</f>
        <v>0</v>
      </c>
      <c r="BL151" s="19" t="s">
        <v>172</v>
      </c>
      <c r="BM151" s="19" t="s">
        <v>262</v>
      </c>
    </row>
    <row r="152" spans="2:65" s="10" customFormat="1" ht="29.85" customHeight="1">
      <c r="B152" s="162"/>
      <c r="C152" s="163"/>
      <c r="D152" s="172" t="s">
        <v>141</v>
      </c>
      <c r="E152" s="172"/>
      <c r="F152" s="172"/>
      <c r="G152" s="172"/>
      <c r="H152" s="172"/>
      <c r="I152" s="172"/>
      <c r="J152" s="172"/>
      <c r="K152" s="172"/>
      <c r="L152" s="172"/>
      <c r="M152" s="172"/>
      <c r="N152" s="250">
        <f>BK152</f>
        <v>0</v>
      </c>
      <c r="O152" s="251"/>
      <c r="P152" s="251"/>
      <c r="Q152" s="251"/>
      <c r="R152" s="165"/>
      <c r="T152" s="166"/>
      <c r="U152" s="163"/>
      <c r="V152" s="163"/>
      <c r="W152" s="167">
        <f>SUM(W153:W181)</f>
        <v>0</v>
      </c>
      <c r="X152" s="163"/>
      <c r="Y152" s="167">
        <f>SUM(Y153:Y181)</f>
        <v>1.6008979999999999</v>
      </c>
      <c r="Z152" s="163"/>
      <c r="AA152" s="168">
        <f>SUM(AA153:AA181)</f>
        <v>1.7601259999999999</v>
      </c>
      <c r="AR152" s="169" t="s">
        <v>89</v>
      </c>
      <c r="AT152" s="170" t="s">
        <v>76</v>
      </c>
      <c r="AU152" s="170" t="s">
        <v>84</v>
      </c>
      <c r="AY152" s="169" t="s">
        <v>167</v>
      </c>
      <c r="BK152" s="171">
        <f>SUM(BK153:BK181)</f>
        <v>0</v>
      </c>
    </row>
    <row r="153" spans="2:65" s="1" customFormat="1" ht="25.5" customHeight="1">
      <c r="B153" s="35"/>
      <c r="C153" s="173" t="s">
        <v>263</v>
      </c>
      <c r="D153" s="173" t="s">
        <v>168</v>
      </c>
      <c r="E153" s="174" t="s">
        <v>264</v>
      </c>
      <c r="F153" s="240" t="s">
        <v>265</v>
      </c>
      <c r="G153" s="240"/>
      <c r="H153" s="240"/>
      <c r="I153" s="240"/>
      <c r="J153" s="175" t="s">
        <v>186</v>
      </c>
      <c r="K153" s="176">
        <v>160</v>
      </c>
      <c r="L153" s="243">
        <v>0</v>
      </c>
      <c r="M153" s="244"/>
      <c r="N153" s="239">
        <f t="shared" ref="N153:N181" si="15">ROUND(L153*K153,2)</f>
        <v>0</v>
      </c>
      <c r="O153" s="239"/>
      <c r="P153" s="239"/>
      <c r="Q153" s="239"/>
      <c r="R153" s="37"/>
      <c r="T153" s="178" t="s">
        <v>20</v>
      </c>
      <c r="U153" s="44" t="s">
        <v>44</v>
      </c>
      <c r="V153" s="36"/>
      <c r="W153" s="179">
        <f t="shared" ref="W153:W181" si="16">V153*K153</f>
        <v>0</v>
      </c>
      <c r="X153" s="179">
        <v>2.5000000000000001E-4</v>
      </c>
      <c r="Y153" s="179">
        <f t="shared" ref="Y153:Y181" si="17">X153*K153</f>
        <v>0.04</v>
      </c>
      <c r="Z153" s="179">
        <v>0</v>
      </c>
      <c r="AA153" s="180">
        <f t="shared" ref="AA153:AA181" si="18">Z153*K153</f>
        <v>0</v>
      </c>
      <c r="AR153" s="19" t="s">
        <v>172</v>
      </c>
      <c r="AT153" s="19" t="s">
        <v>168</v>
      </c>
      <c r="AU153" s="19" t="s">
        <v>89</v>
      </c>
      <c r="AY153" s="19" t="s">
        <v>167</v>
      </c>
      <c r="BE153" s="118">
        <f t="shared" ref="BE153:BE181" si="19">IF(U153="základná",N153,0)</f>
        <v>0</v>
      </c>
      <c r="BF153" s="118">
        <f t="shared" ref="BF153:BF181" si="20">IF(U153="znížená",N153,0)</f>
        <v>0</v>
      </c>
      <c r="BG153" s="118">
        <f t="shared" ref="BG153:BG181" si="21">IF(U153="zákl. prenesená",N153,0)</f>
        <v>0</v>
      </c>
      <c r="BH153" s="118">
        <f t="shared" ref="BH153:BH181" si="22">IF(U153="zníž. prenesená",N153,0)</f>
        <v>0</v>
      </c>
      <c r="BI153" s="118">
        <f t="shared" ref="BI153:BI181" si="23">IF(U153="nulová",N153,0)</f>
        <v>0</v>
      </c>
      <c r="BJ153" s="19" t="s">
        <v>89</v>
      </c>
      <c r="BK153" s="118">
        <f t="shared" ref="BK153:BK181" si="24">ROUND(L153*K153,2)</f>
        <v>0</v>
      </c>
      <c r="BL153" s="19" t="s">
        <v>172</v>
      </c>
      <c r="BM153" s="19" t="s">
        <v>266</v>
      </c>
    </row>
    <row r="154" spans="2:65" s="1" customFormat="1" ht="25.5" customHeight="1">
      <c r="B154" s="35"/>
      <c r="C154" s="181" t="s">
        <v>267</v>
      </c>
      <c r="D154" s="181" t="s">
        <v>174</v>
      </c>
      <c r="E154" s="182" t="s">
        <v>268</v>
      </c>
      <c r="F154" s="241" t="s">
        <v>269</v>
      </c>
      <c r="G154" s="241"/>
      <c r="H154" s="241"/>
      <c r="I154" s="241"/>
      <c r="J154" s="183" t="s">
        <v>186</v>
      </c>
      <c r="K154" s="184">
        <v>51</v>
      </c>
      <c r="L154" s="245">
        <v>0</v>
      </c>
      <c r="M154" s="246"/>
      <c r="N154" s="247">
        <f t="shared" si="15"/>
        <v>0</v>
      </c>
      <c r="O154" s="239"/>
      <c r="P154" s="239"/>
      <c r="Q154" s="239"/>
      <c r="R154" s="37"/>
      <c r="T154" s="178" t="s">
        <v>20</v>
      </c>
      <c r="U154" s="44" t="s">
        <v>44</v>
      </c>
      <c r="V154" s="36"/>
      <c r="W154" s="179">
        <f t="shared" si="16"/>
        <v>0</v>
      </c>
      <c r="X154" s="179">
        <v>0</v>
      </c>
      <c r="Y154" s="179">
        <f t="shared" si="17"/>
        <v>0</v>
      </c>
      <c r="Z154" s="179">
        <v>0</v>
      </c>
      <c r="AA154" s="180">
        <f t="shared" si="18"/>
        <v>0</v>
      </c>
      <c r="AR154" s="19" t="s">
        <v>177</v>
      </c>
      <c r="AT154" s="19" t="s">
        <v>174</v>
      </c>
      <c r="AU154" s="19" t="s">
        <v>89</v>
      </c>
      <c r="AY154" s="19" t="s">
        <v>167</v>
      </c>
      <c r="BE154" s="118">
        <f t="shared" si="19"/>
        <v>0</v>
      </c>
      <c r="BF154" s="118">
        <f t="shared" si="20"/>
        <v>0</v>
      </c>
      <c r="BG154" s="118">
        <f t="shared" si="21"/>
        <v>0</v>
      </c>
      <c r="BH154" s="118">
        <f t="shared" si="22"/>
        <v>0</v>
      </c>
      <c r="BI154" s="118">
        <f t="shared" si="23"/>
        <v>0</v>
      </c>
      <c r="BJ154" s="19" t="s">
        <v>89</v>
      </c>
      <c r="BK154" s="118">
        <f t="shared" si="24"/>
        <v>0</v>
      </c>
      <c r="BL154" s="19" t="s">
        <v>172</v>
      </c>
      <c r="BM154" s="19" t="s">
        <v>270</v>
      </c>
    </row>
    <row r="155" spans="2:65" s="1" customFormat="1" ht="25.5" customHeight="1">
      <c r="B155" s="35"/>
      <c r="C155" s="173" t="s">
        <v>271</v>
      </c>
      <c r="D155" s="173" t="s">
        <v>168</v>
      </c>
      <c r="E155" s="174" t="s">
        <v>272</v>
      </c>
      <c r="F155" s="240" t="s">
        <v>273</v>
      </c>
      <c r="G155" s="240"/>
      <c r="H155" s="240"/>
      <c r="I155" s="240"/>
      <c r="J155" s="175" t="s">
        <v>186</v>
      </c>
      <c r="K155" s="176">
        <v>202</v>
      </c>
      <c r="L155" s="243">
        <v>0</v>
      </c>
      <c r="M155" s="244"/>
      <c r="N155" s="239">
        <f t="shared" si="15"/>
        <v>0</v>
      </c>
      <c r="O155" s="239"/>
      <c r="P155" s="239"/>
      <c r="Q155" s="239"/>
      <c r="R155" s="37"/>
      <c r="T155" s="178" t="s">
        <v>20</v>
      </c>
      <c r="U155" s="44" t="s">
        <v>44</v>
      </c>
      <c r="V155" s="36"/>
      <c r="W155" s="179">
        <f t="shared" si="16"/>
        <v>0</v>
      </c>
      <c r="X155" s="179">
        <v>0</v>
      </c>
      <c r="Y155" s="179">
        <f t="shared" si="17"/>
        <v>0</v>
      </c>
      <c r="Z155" s="179">
        <v>9.0000000000000006E-5</v>
      </c>
      <c r="AA155" s="180">
        <f t="shared" si="18"/>
        <v>1.8180000000000002E-2</v>
      </c>
      <c r="AR155" s="19" t="s">
        <v>172</v>
      </c>
      <c r="AT155" s="19" t="s">
        <v>168</v>
      </c>
      <c r="AU155" s="19" t="s">
        <v>89</v>
      </c>
      <c r="AY155" s="19" t="s">
        <v>167</v>
      </c>
      <c r="BE155" s="118">
        <f t="shared" si="19"/>
        <v>0</v>
      </c>
      <c r="BF155" s="118">
        <f t="shared" si="20"/>
        <v>0</v>
      </c>
      <c r="BG155" s="118">
        <f t="shared" si="21"/>
        <v>0</v>
      </c>
      <c r="BH155" s="118">
        <f t="shared" si="22"/>
        <v>0</v>
      </c>
      <c r="BI155" s="118">
        <f t="shared" si="23"/>
        <v>0</v>
      </c>
      <c r="BJ155" s="19" t="s">
        <v>89</v>
      </c>
      <c r="BK155" s="118">
        <f t="shared" si="24"/>
        <v>0</v>
      </c>
      <c r="BL155" s="19" t="s">
        <v>172</v>
      </c>
      <c r="BM155" s="19" t="s">
        <v>274</v>
      </c>
    </row>
    <row r="156" spans="2:65" s="1" customFormat="1" ht="38.25" customHeight="1">
      <c r="B156" s="35"/>
      <c r="C156" s="173" t="s">
        <v>275</v>
      </c>
      <c r="D156" s="173" t="s">
        <v>168</v>
      </c>
      <c r="E156" s="174" t="s">
        <v>276</v>
      </c>
      <c r="F156" s="240" t="s">
        <v>277</v>
      </c>
      <c r="G156" s="240"/>
      <c r="H156" s="240"/>
      <c r="I156" s="240"/>
      <c r="J156" s="175" t="s">
        <v>195</v>
      </c>
      <c r="K156" s="176">
        <v>199.4</v>
      </c>
      <c r="L156" s="243">
        <v>0</v>
      </c>
      <c r="M156" s="244"/>
      <c r="N156" s="239">
        <f t="shared" si="15"/>
        <v>0</v>
      </c>
      <c r="O156" s="239"/>
      <c r="P156" s="239"/>
      <c r="Q156" s="239"/>
      <c r="R156" s="37"/>
      <c r="T156" s="178" t="s">
        <v>20</v>
      </c>
      <c r="U156" s="44" t="s">
        <v>44</v>
      </c>
      <c r="V156" s="36"/>
      <c r="W156" s="179">
        <f t="shared" si="16"/>
        <v>0</v>
      </c>
      <c r="X156" s="179">
        <v>3.0500000000000002E-3</v>
      </c>
      <c r="Y156" s="179">
        <f t="shared" si="17"/>
        <v>0.6081700000000001</v>
      </c>
      <c r="Z156" s="179">
        <v>0</v>
      </c>
      <c r="AA156" s="180">
        <f t="shared" si="18"/>
        <v>0</v>
      </c>
      <c r="AR156" s="19" t="s">
        <v>172</v>
      </c>
      <c r="AT156" s="19" t="s">
        <v>168</v>
      </c>
      <c r="AU156" s="19" t="s">
        <v>89</v>
      </c>
      <c r="AY156" s="19" t="s">
        <v>167</v>
      </c>
      <c r="BE156" s="118">
        <f t="shared" si="19"/>
        <v>0</v>
      </c>
      <c r="BF156" s="118">
        <f t="shared" si="20"/>
        <v>0</v>
      </c>
      <c r="BG156" s="118">
        <f t="shared" si="21"/>
        <v>0</v>
      </c>
      <c r="BH156" s="118">
        <f t="shared" si="22"/>
        <v>0</v>
      </c>
      <c r="BI156" s="118">
        <f t="shared" si="23"/>
        <v>0</v>
      </c>
      <c r="BJ156" s="19" t="s">
        <v>89</v>
      </c>
      <c r="BK156" s="118">
        <f t="shared" si="24"/>
        <v>0</v>
      </c>
      <c r="BL156" s="19" t="s">
        <v>172</v>
      </c>
      <c r="BM156" s="19" t="s">
        <v>278</v>
      </c>
    </row>
    <row r="157" spans="2:65" s="1" customFormat="1" ht="38.25" customHeight="1">
      <c r="B157" s="35"/>
      <c r="C157" s="173" t="s">
        <v>279</v>
      </c>
      <c r="D157" s="173" t="s">
        <v>168</v>
      </c>
      <c r="E157" s="174" t="s">
        <v>280</v>
      </c>
      <c r="F157" s="240" t="s">
        <v>281</v>
      </c>
      <c r="G157" s="240"/>
      <c r="H157" s="240"/>
      <c r="I157" s="240"/>
      <c r="J157" s="175" t="s">
        <v>195</v>
      </c>
      <c r="K157" s="176">
        <v>199.4</v>
      </c>
      <c r="L157" s="243">
        <v>0</v>
      </c>
      <c r="M157" s="244"/>
      <c r="N157" s="239">
        <f t="shared" si="15"/>
        <v>0</v>
      </c>
      <c r="O157" s="239"/>
      <c r="P157" s="239"/>
      <c r="Q157" s="239"/>
      <c r="R157" s="37"/>
      <c r="T157" s="178" t="s">
        <v>20</v>
      </c>
      <c r="U157" s="44" t="s">
        <v>44</v>
      </c>
      <c r="V157" s="36"/>
      <c r="W157" s="179">
        <f t="shared" si="16"/>
        <v>0</v>
      </c>
      <c r="X157" s="179">
        <v>0</v>
      </c>
      <c r="Y157" s="179">
        <f t="shared" si="17"/>
        <v>0</v>
      </c>
      <c r="Z157" s="179">
        <v>4.45E-3</v>
      </c>
      <c r="AA157" s="180">
        <f t="shared" si="18"/>
        <v>0.88733000000000006</v>
      </c>
      <c r="AR157" s="19" t="s">
        <v>172</v>
      </c>
      <c r="AT157" s="19" t="s">
        <v>168</v>
      </c>
      <c r="AU157" s="19" t="s">
        <v>89</v>
      </c>
      <c r="AY157" s="19" t="s">
        <v>167</v>
      </c>
      <c r="BE157" s="118">
        <f t="shared" si="19"/>
        <v>0</v>
      </c>
      <c r="BF157" s="118">
        <f t="shared" si="20"/>
        <v>0</v>
      </c>
      <c r="BG157" s="118">
        <f t="shared" si="21"/>
        <v>0</v>
      </c>
      <c r="BH157" s="118">
        <f t="shared" si="22"/>
        <v>0</v>
      </c>
      <c r="BI157" s="118">
        <f t="shared" si="23"/>
        <v>0</v>
      </c>
      <c r="BJ157" s="19" t="s">
        <v>89</v>
      </c>
      <c r="BK157" s="118">
        <f t="shared" si="24"/>
        <v>0</v>
      </c>
      <c r="BL157" s="19" t="s">
        <v>172</v>
      </c>
      <c r="BM157" s="19" t="s">
        <v>282</v>
      </c>
    </row>
    <row r="158" spans="2:65" s="1" customFormat="1" ht="38.25" customHeight="1">
      <c r="B158" s="35"/>
      <c r="C158" s="173" t="s">
        <v>283</v>
      </c>
      <c r="D158" s="173" t="s">
        <v>168</v>
      </c>
      <c r="E158" s="174" t="s">
        <v>284</v>
      </c>
      <c r="F158" s="240" t="s">
        <v>285</v>
      </c>
      <c r="G158" s="240"/>
      <c r="H158" s="240"/>
      <c r="I158" s="240"/>
      <c r="J158" s="175" t="s">
        <v>186</v>
      </c>
      <c r="K158" s="176">
        <v>14</v>
      </c>
      <c r="L158" s="243">
        <v>0</v>
      </c>
      <c r="M158" s="244"/>
      <c r="N158" s="239">
        <f t="shared" si="15"/>
        <v>0</v>
      </c>
      <c r="O158" s="239"/>
      <c r="P158" s="239"/>
      <c r="Q158" s="239"/>
      <c r="R158" s="37"/>
      <c r="T158" s="178" t="s">
        <v>20</v>
      </c>
      <c r="U158" s="44" t="s">
        <v>44</v>
      </c>
      <c r="V158" s="36"/>
      <c r="W158" s="179">
        <f t="shared" si="16"/>
        <v>0</v>
      </c>
      <c r="X158" s="179">
        <v>1.58E-3</v>
      </c>
      <c r="Y158" s="179">
        <f t="shared" si="17"/>
        <v>2.2120000000000001E-2</v>
      </c>
      <c r="Z158" s="179">
        <v>0</v>
      </c>
      <c r="AA158" s="180">
        <f t="shared" si="18"/>
        <v>0</v>
      </c>
      <c r="AR158" s="19" t="s">
        <v>172</v>
      </c>
      <c r="AT158" s="19" t="s">
        <v>168</v>
      </c>
      <c r="AU158" s="19" t="s">
        <v>89</v>
      </c>
      <c r="AY158" s="19" t="s">
        <v>167</v>
      </c>
      <c r="BE158" s="118">
        <f t="shared" si="19"/>
        <v>0</v>
      </c>
      <c r="BF158" s="118">
        <f t="shared" si="20"/>
        <v>0</v>
      </c>
      <c r="BG158" s="118">
        <f t="shared" si="21"/>
        <v>0</v>
      </c>
      <c r="BH158" s="118">
        <f t="shared" si="22"/>
        <v>0</v>
      </c>
      <c r="BI158" s="118">
        <f t="shared" si="23"/>
        <v>0</v>
      </c>
      <c r="BJ158" s="19" t="s">
        <v>89</v>
      </c>
      <c r="BK158" s="118">
        <f t="shared" si="24"/>
        <v>0</v>
      </c>
      <c r="BL158" s="19" t="s">
        <v>172</v>
      </c>
      <c r="BM158" s="19" t="s">
        <v>286</v>
      </c>
    </row>
    <row r="159" spans="2:65" s="1" customFormat="1" ht="38.25" customHeight="1">
      <c r="B159" s="35"/>
      <c r="C159" s="173" t="s">
        <v>287</v>
      </c>
      <c r="D159" s="173" t="s">
        <v>168</v>
      </c>
      <c r="E159" s="174" t="s">
        <v>288</v>
      </c>
      <c r="F159" s="240" t="s">
        <v>289</v>
      </c>
      <c r="G159" s="240"/>
      <c r="H159" s="240"/>
      <c r="I159" s="240"/>
      <c r="J159" s="175" t="s">
        <v>186</v>
      </c>
      <c r="K159" s="176">
        <v>14</v>
      </c>
      <c r="L159" s="243">
        <v>0</v>
      </c>
      <c r="M159" s="244"/>
      <c r="N159" s="239">
        <f t="shared" si="15"/>
        <v>0</v>
      </c>
      <c r="O159" s="239"/>
      <c r="P159" s="239"/>
      <c r="Q159" s="239"/>
      <c r="R159" s="37"/>
      <c r="T159" s="178" t="s">
        <v>20</v>
      </c>
      <c r="U159" s="44" t="s">
        <v>44</v>
      </c>
      <c r="V159" s="36"/>
      <c r="W159" s="179">
        <f t="shared" si="16"/>
        <v>0</v>
      </c>
      <c r="X159" s="179">
        <v>0</v>
      </c>
      <c r="Y159" s="179">
        <f t="shared" si="17"/>
        <v>0</v>
      </c>
      <c r="Z159" s="179">
        <v>3.2000000000000002E-3</v>
      </c>
      <c r="AA159" s="180">
        <f t="shared" si="18"/>
        <v>4.48E-2</v>
      </c>
      <c r="AR159" s="19" t="s">
        <v>172</v>
      </c>
      <c r="AT159" s="19" t="s">
        <v>168</v>
      </c>
      <c r="AU159" s="19" t="s">
        <v>89</v>
      </c>
      <c r="AY159" s="19" t="s">
        <v>167</v>
      </c>
      <c r="BE159" s="118">
        <f t="shared" si="19"/>
        <v>0</v>
      </c>
      <c r="BF159" s="118">
        <f t="shared" si="20"/>
        <v>0</v>
      </c>
      <c r="BG159" s="118">
        <f t="shared" si="21"/>
        <v>0</v>
      </c>
      <c r="BH159" s="118">
        <f t="shared" si="22"/>
        <v>0</v>
      </c>
      <c r="BI159" s="118">
        <f t="shared" si="23"/>
        <v>0</v>
      </c>
      <c r="BJ159" s="19" t="s">
        <v>89</v>
      </c>
      <c r="BK159" s="118">
        <f t="shared" si="24"/>
        <v>0</v>
      </c>
      <c r="BL159" s="19" t="s">
        <v>172</v>
      </c>
      <c r="BM159" s="19" t="s">
        <v>290</v>
      </c>
    </row>
    <row r="160" spans="2:65" s="1" customFormat="1" ht="38.25" customHeight="1">
      <c r="B160" s="35"/>
      <c r="C160" s="173" t="s">
        <v>291</v>
      </c>
      <c r="D160" s="173" t="s">
        <v>168</v>
      </c>
      <c r="E160" s="174" t="s">
        <v>292</v>
      </c>
      <c r="F160" s="240" t="s">
        <v>293</v>
      </c>
      <c r="G160" s="240"/>
      <c r="H160" s="240"/>
      <c r="I160" s="240"/>
      <c r="J160" s="175" t="s">
        <v>186</v>
      </c>
      <c r="K160" s="176">
        <v>14</v>
      </c>
      <c r="L160" s="243">
        <v>0</v>
      </c>
      <c r="M160" s="244"/>
      <c r="N160" s="239">
        <f t="shared" si="15"/>
        <v>0</v>
      </c>
      <c r="O160" s="239"/>
      <c r="P160" s="239"/>
      <c r="Q160" s="239"/>
      <c r="R160" s="37"/>
      <c r="T160" s="178" t="s">
        <v>20</v>
      </c>
      <c r="U160" s="44" t="s">
        <v>44</v>
      </c>
      <c r="V160" s="36"/>
      <c r="W160" s="179">
        <f t="shared" si="16"/>
        <v>0</v>
      </c>
      <c r="X160" s="179">
        <v>0</v>
      </c>
      <c r="Y160" s="179">
        <f t="shared" si="17"/>
        <v>0</v>
      </c>
      <c r="Z160" s="179">
        <v>2.0899999999999998E-3</v>
      </c>
      <c r="AA160" s="180">
        <f t="shared" si="18"/>
        <v>2.9259999999999998E-2</v>
      </c>
      <c r="AR160" s="19" t="s">
        <v>172</v>
      </c>
      <c r="AT160" s="19" t="s">
        <v>168</v>
      </c>
      <c r="AU160" s="19" t="s">
        <v>89</v>
      </c>
      <c r="AY160" s="19" t="s">
        <v>167</v>
      </c>
      <c r="BE160" s="118">
        <f t="shared" si="19"/>
        <v>0</v>
      </c>
      <c r="BF160" s="118">
        <f t="shared" si="20"/>
        <v>0</v>
      </c>
      <c r="BG160" s="118">
        <f t="shared" si="21"/>
        <v>0</v>
      </c>
      <c r="BH160" s="118">
        <f t="shared" si="22"/>
        <v>0</v>
      </c>
      <c r="BI160" s="118">
        <f t="shared" si="23"/>
        <v>0</v>
      </c>
      <c r="BJ160" s="19" t="s">
        <v>89</v>
      </c>
      <c r="BK160" s="118">
        <f t="shared" si="24"/>
        <v>0</v>
      </c>
      <c r="BL160" s="19" t="s">
        <v>172</v>
      </c>
      <c r="BM160" s="19" t="s">
        <v>294</v>
      </c>
    </row>
    <row r="161" spans="2:65" s="1" customFormat="1" ht="38.25" customHeight="1">
      <c r="B161" s="35"/>
      <c r="C161" s="173" t="s">
        <v>295</v>
      </c>
      <c r="D161" s="173" t="s">
        <v>168</v>
      </c>
      <c r="E161" s="174" t="s">
        <v>296</v>
      </c>
      <c r="F161" s="240" t="s">
        <v>297</v>
      </c>
      <c r="G161" s="240"/>
      <c r="H161" s="240"/>
      <c r="I161" s="240"/>
      <c r="J161" s="175" t="s">
        <v>186</v>
      </c>
      <c r="K161" s="176">
        <v>14</v>
      </c>
      <c r="L161" s="243">
        <v>0</v>
      </c>
      <c r="M161" s="244"/>
      <c r="N161" s="239">
        <f t="shared" si="15"/>
        <v>0</v>
      </c>
      <c r="O161" s="239"/>
      <c r="P161" s="239"/>
      <c r="Q161" s="239"/>
      <c r="R161" s="37"/>
      <c r="T161" s="178" t="s">
        <v>20</v>
      </c>
      <c r="U161" s="44" t="s">
        <v>44</v>
      </c>
      <c r="V161" s="36"/>
      <c r="W161" s="179">
        <f t="shared" si="16"/>
        <v>0</v>
      </c>
      <c r="X161" s="179">
        <v>1E-4</v>
      </c>
      <c r="Y161" s="179">
        <f t="shared" si="17"/>
        <v>1.4E-3</v>
      </c>
      <c r="Z161" s="179">
        <v>0</v>
      </c>
      <c r="AA161" s="180">
        <f t="shared" si="18"/>
        <v>0</v>
      </c>
      <c r="AR161" s="19" t="s">
        <v>172</v>
      </c>
      <c r="AT161" s="19" t="s">
        <v>168</v>
      </c>
      <c r="AU161" s="19" t="s">
        <v>89</v>
      </c>
      <c r="AY161" s="19" t="s">
        <v>167</v>
      </c>
      <c r="BE161" s="118">
        <f t="shared" si="19"/>
        <v>0</v>
      </c>
      <c r="BF161" s="118">
        <f t="shared" si="20"/>
        <v>0</v>
      </c>
      <c r="BG161" s="118">
        <f t="shared" si="21"/>
        <v>0</v>
      </c>
      <c r="BH161" s="118">
        <f t="shared" si="22"/>
        <v>0</v>
      </c>
      <c r="BI161" s="118">
        <f t="shared" si="23"/>
        <v>0</v>
      </c>
      <c r="BJ161" s="19" t="s">
        <v>89</v>
      </c>
      <c r="BK161" s="118">
        <f t="shared" si="24"/>
        <v>0</v>
      </c>
      <c r="BL161" s="19" t="s">
        <v>172</v>
      </c>
      <c r="BM161" s="19" t="s">
        <v>298</v>
      </c>
    </row>
    <row r="162" spans="2:65" s="1" customFormat="1" ht="38.25" customHeight="1">
      <c r="B162" s="35"/>
      <c r="C162" s="181" t="s">
        <v>299</v>
      </c>
      <c r="D162" s="181" t="s">
        <v>174</v>
      </c>
      <c r="E162" s="182" t="s">
        <v>300</v>
      </c>
      <c r="F162" s="241" t="s">
        <v>301</v>
      </c>
      <c r="G162" s="241"/>
      <c r="H162" s="241"/>
      <c r="I162" s="241"/>
      <c r="J162" s="183" t="s">
        <v>186</v>
      </c>
      <c r="K162" s="184">
        <v>14</v>
      </c>
      <c r="L162" s="245">
        <v>0</v>
      </c>
      <c r="M162" s="246"/>
      <c r="N162" s="247">
        <f t="shared" si="15"/>
        <v>0</v>
      </c>
      <c r="O162" s="239"/>
      <c r="P162" s="239"/>
      <c r="Q162" s="239"/>
      <c r="R162" s="37"/>
      <c r="T162" s="178" t="s">
        <v>20</v>
      </c>
      <c r="U162" s="44" t="s">
        <v>44</v>
      </c>
      <c r="V162" s="36"/>
      <c r="W162" s="179">
        <f t="shared" si="16"/>
        <v>0</v>
      </c>
      <c r="X162" s="179">
        <v>1.6199999999999999E-3</v>
      </c>
      <c r="Y162" s="179">
        <f t="shared" si="17"/>
        <v>2.2679999999999999E-2</v>
      </c>
      <c r="Z162" s="179">
        <v>0</v>
      </c>
      <c r="AA162" s="180">
        <f t="shared" si="18"/>
        <v>0</v>
      </c>
      <c r="AR162" s="19" t="s">
        <v>177</v>
      </c>
      <c r="AT162" s="19" t="s">
        <v>174</v>
      </c>
      <c r="AU162" s="19" t="s">
        <v>89</v>
      </c>
      <c r="AY162" s="19" t="s">
        <v>167</v>
      </c>
      <c r="BE162" s="118">
        <f t="shared" si="19"/>
        <v>0</v>
      </c>
      <c r="BF162" s="118">
        <f t="shared" si="20"/>
        <v>0</v>
      </c>
      <c r="BG162" s="118">
        <f t="shared" si="21"/>
        <v>0</v>
      </c>
      <c r="BH162" s="118">
        <f t="shared" si="22"/>
        <v>0</v>
      </c>
      <c r="BI162" s="118">
        <f t="shared" si="23"/>
        <v>0</v>
      </c>
      <c r="BJ162" s="19" t="s">
        <v>89</v>
      </c>
      <c r="BK162" s="118">
        <f t="shared" si="24"/>
        <v>0</v>
      </c>
      <c r="BL162" s="19" t="s">
        <v>172</v>
      </c>
      <c r="BM162" s="19" t="s">
        <v>302</v>
      </c>
    </row>
    <row r="163" spans="2:65" s="1" customFormat="1" ht="38.25" customHeight="1">
      <c r="B163" s="35"/>
      <c r="C163" s="173" t="s">
        <v>177</v>
      </c>
      <c r="D163" s="173" t="s">
        <v>168</v>
      </c>
      <c r="E163" s="174" t="s">
        <v>303</v>
      </c>
      <c r="F163" s="240" t="s">
        <v>304</v>
      </c>
      <c r="G163" s="240"/>
      <c r="H163" s="240"/>
      <c r="I163" s="240"/>
      <c r="J163" s="175" t="s">
        <v>186</v>
      </c>
      <c r="K163" s="176">
        <v>14</v>
      </c>
      <c r="L163" s="243">
        <v>0</v>
      </c>
      <c r="M163" s="244"/>
      <c r="N163" s="239">
        <f t="shared" si="15"/>
        <v>0</v>
      </c>
      <c r="O163" s="239"/>
      <c r="P163" s="239"/>
      <c r="Q163" s="239"/>
      <c r="R163" s="37"/>
      <c r="T163" s="178" t="s">
        <v>20</v>
      </c>
      <c r="U163" s="44" t="s">
        <v>44</v>
      </c>
      <c r="V163" s="36"/>
      <c r="W163" s="179">
        <f t="shared" si="16"/>
        <v>0</v>
      </c>
      <c r="X163" s="179">
        <v>1E-4</v>
      </c>
      <c r="Y163" s="179">
        <f t="shared" si="17"/>
        <v>1.4E-3</v>
      </c>
      <c r="Z163" s="179">
        <v>0</v>
      </c>
      <c r="AA163" s="180">
        <f t="shared" si="18"/>
        <v>0</v>
      </c>
      <c r="AR163" s="19" t="s">
        <v>172</v>
      </c>
      <c r="AT163" s="19" t="s">
        <v>168</v>
      </c>
      <c r="AU163" s="19" t="s">
        <v>89</v>
      </c>
      <c r="AY163" s="19" t="s">
        <v>167</v>
      </c>
      <c r="BE163" s="118">
        <f t="shared" si="19"/>
        <v>0</v>
      </c>
      <c r="BF163" s="118">
        <f t="shared" si="20"/>
        <v>0</v>
      </c>
      <c r="BG163" s="118">
        <f t="shared" si="21"/>
        <v>0</v>
      </c>
      <c r="BH163" s="118">
        <f t="shared" si="22"/>
        <v>0</v>
      </c>
      <c r="BI163" s="118">
        <f t="shared" si="23"/>
        <v>0</v>
      </c>
      <c r="BJ163" s="19" t="s">
        <v>89</v>
      </c>
      <c r="BK163" s="118">
        <f t="shared" si="24"/>
        <v>0</v>
      </c>
      <c r="BL163" s="19" t="s">
        <v>172</v>
      </c>
      <c r="BM163" s="19" t="s">
        <v>305</v>
      </c>
    </row>
    <row r="164" spans="2:65" s="1" customFormat="1" ht="38.25" customHeight="1">
      <c r="B164" s="35"/>
      <c r="C164" s="181" t="s">
        <v>306</v>
      </c>
      <c r="D164" s="181" t="s">
        <v>174</v>
      </c>
      <c r="E164" s="182" t="s">
        <v>307</v>
      </c>
      <c r="F164" s="241" t="s">
        <v>308</v>
      </c>
      <c r="G164" s="241"/>
      <c r="H164" s="241"/>
      <c r="I164" s="241"/>
      <c r="J164" s="183" t="s">
        <v>186</v>
      </c>
      <c r="K164" s="184">
        <v>14</v>
      </c>
      <c r="L164" s="245">
        <v>0</v>
      </c>
      <c r="M164" s="246"/>
      <c r="N164" s="247">
        <f t="shared" si="15"/>
        <v>0</v>
      </c>
      <c r="O164" s="239"/>
      <c r="P164" s="239"/>
      <c r="Q164" s="239"/>
      <c r="R164" s="37"/>
      <c r="T164" s="178" t="s">
        <v>20</v>
      </c>
      <c r="U164" s="44" t="s">
        <v>44</v>
      </c>
      <c r="V164" s="36"/>
      <c r="W164" s="179">
        <f t="shared" si="16"/>
        <v>0</v>
      </c>
      <c r="X164" s="179">
        <v>1.06E-3</v>
      </c>
      <c r="Y164" s="179">
        <f t="shared" si="17"/>
        <v>1.4839999999999999E-2</v>
      </c>
      <c r="Z164" s="179">
        <v>0</v>
      </c>
      <c r="AA164" s="180">
        <f t="shared" si="18"/>
        <v>0</v>
      </c>
      <c r="AR164" s="19" t="s">
        <v>177</v>
      </c>
      <c r="AT164" s="19" t="s">
        <v>174</v>
      </c>
      <c r="AU164" s="19" t="s">
        <v>89</v>
      </c>
      <c r="AY164" s="19" t="s">
        <v>167</v>
      </c>
      <c r="BE164" s="118">
        <f t="shared" si="19"/>
        <v>0</v>
      </c>
      <c r="BF164" s="118">
        <f t="shared" si="20"/>
        <v>0</v>
      </c>
      <c r="BG164" s="118">
        <f t="shared" si="21"/>
        <v>0</v>
      </c>
      <c r="BH164" s="118">
        <f t="shared" si="22"/>
        <v>0</v>
      </c>
      <c r="BI164" s="118">
        <f t="shared" si="23"/>
        <v>0</v>
      </c>
      <c r="BJ164" s="19" t="s">
        <v>89</v>
      </c>
      <c r="BK164" s="118">
        <f t="shared" si="24"/>
        <v>0</v>
      </c>
      <c r="BL164" s="19" t="s">
        <v>172</v>
      </c>
      <c r="BM164" s="19" t="s">
        <v>309</v>
      </c>
    </row>
    <row r="165" spans="2:65" s="1" customFormat="1" ht="38.25" customHeight="1">
      <c r="B165" s="35"/>
      <c r="C165" s="173" t="s">
        <v>310</v>
      </c>
      <c r="D165" s="173" t="s">
        <v>168</v>
      </c>
      <c r="E165" s="174" t="s">
        <v>311</v>
      </c>
      <c r="F165" s="240" t="s">
        <v>312</v>
      </c>
      <c r="G165" s="240"/>
      <c r="H165" s="240"/>
      <c r="I165" s="240"/>
      <c r="J165" s="175" t="s">
        <v>186</v>
      </c>
      <c r="K165" s="176">
        <v>14</v>
      </c>
      <c r="L165" s="243">
        <v>0</v>
      </c>
      <c r="M165" s="244"/>
      <c r="N165" s="239">
        <f t="shared" si="15"/>
        <v>0</v>
      </c>
      <c r="O165" s="239"/>
      <c r="P165" s="239"/>
      <c r="Q165" s="239"/>
      <c r="R165" s="37"/>
      <c r="T165" s="178" t="s">
        <v>20</v>
      </c>
      <c r="U165" s="44" t="s">
        <v>44</v>
      </c>
      <c r="V165" s="36"/>
      <c r="W165" s="179">
        <f t="shared" si="16"/>
        <v>0</v>
      </c>
      <c r="X165" s="179">
        <v>1E-4</v>
      </c>
      <c r="Y165" s="179">
        <f t="shared" si="17"/>
        <v>1.4E-3</v>
      </c>
      <c r="Z165" s="179">
        <v>0</v>
      </c>
      <c r="AA165" s="180">
        <f t="shared" si="18"/>
        <v>0</v>
      </c>
      <c r="AR165" s="19" t="s">
        <v>172</v>
      </c>
      <c r="AT165" s="19" t="s">
        <v>168</v>
      </c>
      <c r="AU165" s="19" t="s">
        <v>89</v>
      </c>
      <c r="AY165" s="19" t="s">
        <v>167</v>
      </c>
      <c r="BE165" s="118">
        <f t="shared" si="19"/>
        <v>0</v>
      </c>
      <c r="BF165" s="118">
        <f t="shared" si="20"/>
        <v>0</v>
      </c>
      <c r="BG165" s="118">
        <f t="shared" si="21"/>
        <v>0</v>
      </c>
      <c r="BH165" s="118">
        <f t="shared" si="22"/>
        <v>0</v>
      </c>
      <c r="BI165" s="118">
        <f t="shared" si="23"/>
        <v>0</v>
      </c>
      <c r="BJ165" s="19" t="s">
        <v>89</v>
      </c>
      <c r="BK165" s="118">
        <f t="shared" si="24"/>
        <v>0</v>
      </c>
      <c r="BL165" s="19" t="s">
        <v>172</v>
      </c>
      <c r="BM165" s="19" t="s">
        <v>313</v>
      </c>
    </row>
    <row r="166" spans="2:65" s="1" customFormat="1" ht="25.5" customHeight="1">
      <c r="B166" s="35"/>
      <c r="C166" s="181" t="s">
        <v>256</v>
      </c>
      <c r="D166" s="181" t="s">
        <v>174</v>
      </c>
      <c r="E166" s="182" t="s">
        <v>314</v>
      </c>
      <c r="F166" s="241" t="s">
        <v>315</v>
      </c>
      <c r="G166" s="241"/>
      <c r="H166" s="241"/>
      <c r="I166" s="241"/>
      <c r="J166" s="183" t="s">
        <v>186</v>
      </c>
      <c r="K166" s="184">
        <v>14</v>
      </c>
      <c r="L166" s="245">
        <v>0</v>
      </c>
      <c r="M166" s="246"/>
      <c r="N166" s="247">
        <f t="shared" si="15"/>
        <v>0</v>
      </c>
      <c r="O166" s="239"/>
      <c r="P166" s="239"/>
      <c r="Q166" s="239"/>
      <c r="R166" s="37"/>
      <c r="T166" s="178" t="s">
        <v>20</v>
      </c>
      <c r="U166" s="44" t="s">
        <v>44</v>
      </c>
      <c r="V166" s="36"/>
      <c r="W166" s="179">
        <f t="shared" si="16"/>
        <v>0</v>
      </c>
      <c r="X166" s="179">
        <v>7.6999999999999996E-4</v>
      </c>
      <c r="Y166" s="179">
        <f t="shared" si="17"/>
        <v>1.078E-2</v>
      </c>
      <c r="Z166" s="179">
        <v>0</v>
      </c>
      <c r="AA166" s="180">
        <f t="shared" si="18"/>
        <v>0</v>
      </c>
      <c r="AR166" s="19" t="s">
        <v>177</v>
      </c>
      <c r="AT166" s="19" t="s">
        <v>174</v>
      </c>
      <c r="AU166" s="19" t="s">
        <v>89</v>
      </c>
      <c r="AY166" s="19" t="s">
        <v>167</v>
      </c>
      <c r="BE166" s="118">
        <f t="shared" si="19"/>
        <v>0</v>
      </c>
      <c r="BF166" s="118">
        <f t="shared" si="20"/>
        <v>0</v>
      </c>
      <c r="BG166" s="118">
        <f t="shared" si="21"/>
        <v>0</v>
      </c>
      <c r="BH166" s="118">
        <f t="shared" si="22"/>
        <v>0</v>
      </c>
      <c r="BI166" s="118">
        <f t="shared" si="23"/>
        <v>0</v>
      </c>
      <c r="BJ166" s="19" t="s">
        <v>89</v>
      </c>
      <c r="BK166" s="118">
        <f t="shared" si="24"/>
        <v>0</v>
      </c>
      <c r="BL166" s="19" t="s">
        <v>172</v>
      </c>
      <c r="BM166" s="19" t="s">
        <v>316</v>
      </c>
    </row>
    <row r="167" spans="2:65" s="1" customFormat="1" ht="38.25" customHeight="1">
      <c r="B167" s="35"/>
      <c r="C167" s="173" t="s">
        <v>317</v>
      </c>
      <c r="D167" s="173" t="s">
        <v>168</v>
      </c>
      <c r="E167" s="174" t="s">
        <v>318</v>
      </c>
      <c r="F167" s="240" t="s">
        <v>319</v>
      </c>
      <c r="G167" s="240"/>
      <c r="H167" s="240"/>
      <c r="I167" s="240"/>
      <c r="J167" s="175" t="s">
        <v>186</v>
      </c>
      <c r="K167" s="176">
        <v>14</v>
      </c>
      <c r="L167" s="243">
        <v>0</v>
      </c>
      <c r="M167" s="244"/>
      <c r="N167" s="239">
        <f t="shared" si="15"/>
        <v>0</v>
      </c>
      <c r="O167" s="239"/>
      <c r="P167" s="239"/>
      <c r="Q167" s="239"/>
      <c r="R167" s="37"/>
      <c r="T167" s="178" t="s">
        <v>20</v>
      </c>
      <c r="U167" s="44" t="s">
        <v>44</v>
      </c>
      <c r="V167" s="36"/>
      <c r="W167" s="179">
        <f t="shared" si="16"/>
        <v>0</v>
      </c>
      <c r="X167" s="179">
        <v>1E-4</v>
      </c>
      <c r="Y167" s="179">
        <f t="shared" si="17"/>
        <v>1.4E-3</v>
      </c>
      <c r="Z167" s="179">
        <v>0</v>
      </c>
      <c r="AA167" s="180">
        <f t="shared" si="18"/>
        <v>0</v>
      </c>
      <c r="AR167" s="19" t="s">
        <v>172</v>
      </c>
      <c r="AT167" s="19" t="s">
        <v>168</v>
      </c>
      <c r="AU167" s="19" t="s">
        <v>89</v>
      </c>
      <c r="AY167" s="19" t="s">
        <v>167</v>
      </c>
      <c r="BE167" s="118">
        <f t="shared" si="19"/>
        <v>0</v>
      </c>
      <c r="BF167" s="118">
        <f t="shared" si="20"/>
        <v>0</v>
      </c>
      <c r="BG167" s="118">
        <f t="shared" si="21"/>
        <v>0</v>
      </c>
      <c r="BH167" s="118">
        <f t="shared" si="22"/>
        <v>0</v>
      </c>
      <c r="BI167" s="118">
        <f t="shared" si="23"/>
        <v>0</v>
      </c>
      <c r="BJ167" s="19" t="s">
        <v>89</v>
      </c>
      <c r="BK167" s="118">
        <f t="shared" si="24"/>
        <v>0</v>
      </c>
      <c r="BL167" s="19" t="s">
        <v>172</v>
      </c>
      <c r="BM167" s="19" t="s">
        <v>320</v>
      </c>
    </row>
    <row r="168" spans="2:65" s="1" customFormat="1" ht="38.25" customHeight="1">
      <c r="B168" s="35"/>
      <c r="C168" s="181" t="s">
        <v>321</v>
      </c>
      <c r="D168" s="181" t="s">
        <v>174</v>
      </c>
      <c r="E168" s="182" t="s">
        <v>322</v>
      </c>
      <c r="F168" s="241" t="s">
        <v>323</v>
      </c>
      <c r="G168" s="241"/>
      <c r="H168" s="241"/>
      <c r="I168" s="241"/>
      <c r="J168" s="183" t="s">
        <v>186</v>
      </c>
      <c r="K168" s="184">
        <v>14</v>
      </c>
      <c r="L168" s="245">
        <v>0</v>
      </c>
      <c r="M168" s="246"/>
      <c r="N168" s="247">
        <f t="shared" si="15"/>
        <v>0</v>
      </c>
      <c r="O168" s="239"/>
      <c r="P168" s="239"/>
      <c r="Q168" s="239"/>
      <c r="R168" s="37"/>
      <c r="T168" s="178" t="s">
        <v>20</v>
      </c>
      <c r="U168" s="44" t="s">
        <v>44</v>
      </c>
      <c r="V168" s="36"/>
      <c r="W168" s="179">
        <f t="shared" si="16"/>
        <v>0</v>
      </c>
      <c r="X168" s="179">
        <v>5.5999999999999995E-4</v>
      </c>
      <c r="Y168" s="179">
        <f t="shared" si="17"/>
        <v>7.8399999999999997E-3</v>
      </c>
      <c r="Z168" s="179">
        <v>0</v>
      </c>
      <c r="AA168" s="180">
        <f t="shared" si="18"/>
        <v>0</v>
      </c>
      <c r="AR168" s="19" t="s">
        <v>177</v>
      </c>
      <c r="AT168" s="19" t="s">
        <v>174</v>
      </c>
      <c r="AU168" s="19" t="s">
        <v>89</v>
      </c>
      <c r="AY168" s="19" t="s">
        <v>167</v>
      </c>
      <c r="BE168" s="118">
        <f t="shared" si="19"/>
        <v>0</v>
      </c>
      <c r="BF168" s="118">
        <f t="shared" si="20"/>
        <v>0</v>
      </c>
      <c r="BG168" s="118">
        <f t="shared" si="21"/>
        <v>0</v>
      </c>
      <c r="BH168" s="118">
        <f t="shared" si="22"/>
        <v>0</v>
      </c>
      <c r="BI168" s="118">
        <f t="shared" si="23"/>
        <v>0</v>
      </c>
      <c r="BJ168" s="19" t="s">
        <v>89</v>
      </c>
      <c r="BK168" s="118">
        <f t="shared" si="24"/>
        <v>0</v>
      </c>
      <c r="BL168" s="19" t="s">
        <v>172</v>
      </c>
      <c r="BM168" s="19" t="s">
        <v>324</v>
      </c>
    </row>
    <row r="169" spans="2:65" s="1" customFormat="1" ht="51" customHeight="1">
      <c r="B169" s="35"/>
      <c r="C169" s="173" t="s">
        <v>325</v>
      </c>
      <c r="D169" s="173" t="s">
        <v>168</v>
      </c>
      <c r="E169" s="174" t="s">
        <v>326</v>
      </c>
      <c r="F169" s="240" t="s">
        <v>327</v>
      </c>
      <c r="G169" s="240"/>
      <c r="H169" s="240"/>
      <c r="I169" s="240"/>
      <c r="J169" s="175" t="s">
        <v>186</v>
      </c>
      <c r="K169" s="176">
        <v>84</v>
      </c>
      <c r="L169" s="243">
        <v>0</v>
      </c>
      <c r="M169" s="244"/>
      <c r="N169" s="239">
        <f t="shared" si="15"/>
        <v>0</v>
      </c>
      <c r="O169" s="239"/>
      <c r="P169" s="239"/>
      <c r="Q169" s="239"/>
      <c r="R169" s="37"/>
      <c r="T169" s="178" t="s">
        <v>20</v>
      </c>
      <c r="U169" s="44" t="s">
        <v>44</v>
      </c>
      <c r="V169" s="36"/>
      <c r="W169" s="179">
        <f t="shared" si="16"/>
        <v>0</v>
      </c>
      <c r="X169" s="179">
        <v>2.0000000000000002E-5</v>
      </c>
      <c r="Y169" s="179">
        <f t="shared" si="17"/>
        <v>1.6800000000000001E-3</v>
      </c>
      <c r="Z169" s="179">
        <v>0</v>
      </c>
      <c r="AA169" s="180">
        <f t="shared" si="18"/>
        <v>0</v>
      </c>
      <c r="AR169" s="19" t="s">
        <v>172</v>
      </c>
      <c r="AT169" s="19" t="s">
        <v>168</v>
      </c>
      <c r="AU169" s="19" t="s">
        <v>89</v>
      </c>
      <c r="AY169" s="19" t="s">
        <v>167</v>
      </c>
      <c r="BE169" s="118">
        <f t="shared" si="19"/>
        <v>0</v>
      </c>
      <c r="BF169" s="118">
        <f t="shared" si="20"/>
        <v>0</v>
      </c>
      <c r="BG169" s="118">
        <f t="shared" si="21"/>
        <v>0</v>
      </c>
      <c r="BH169" s="118">
        <f t="shared" si="22"/>
        <v>0</v>
      </c>
      <c r="BI169" s="118">
        <f t="shared" si="23"/>
        <v>0</v>
      </c>
      <c r="BJ169" s="19" t="s">
        <v>89</v>
      </c>
      <c r="BK169" s="118">
        <f t="shared" si="24"/>
        <v>0</v>
      </c>
      <c r="BL169" s="19" t="s">
        <v>172</v>
      </c>
      <c r="BM169" s="19" t="s">
        <v>328</v>
      </c>
    </row>
    <row r="170" spans="2:65" s="1" customFormat="1" ht="38.25" customHeight="1">
      <c r="B170" s="35"/>
      <c r="C170" s="181" t="s">
        <v>329</v>
      </c>
      <c r="D170" s="181" t="s">
        <v>174</v>
      </c>
      <c r="E170" s="182" t="s">
        <v>330</v>
      </c>
      <c r="F170" s="241" t="s">
        <v>331</v>
      </c>
      <c r="G170" s="241"/>
      <c r="H170" s="241"/>
      <c r="I170" s="241"/>
      <c r="J170" s="183" t="s">
        <v>186</v>
      </c>
      <c r="K170" s="184">
        <v>84</v>
      </c>
      <c r="L170" s="245">
        <v>0</v>
      </c>
      <c r="M170" s="246"/>
      <c r="N170" s="247">
        <f t="shared" si="15"/>
        <v>0</v>
      </c>
      <c r="O170" s="239"/>
      <c r="P170" s="239"/>
      <c r="Q170" s="239"/>
      <c r="R170" s="37"/>
      <c r="T170" s="178" t="s">
        <v>20</v>
      </c>
      <c r="U170" s="44" t="s">
        <v>44</v>
      </c>
      <c r="V170" s="36"/>
      <c r="W170" s="179">
        <f t="shared" si="16"/>
        <v>0</v>
      </c>
      <c r="X170" s="179">
        <v>4.0000000000000002E-4</v>
      </c>
      <c r="Y170" s="179">
        <f t="shared" si="17"/>
        <v>3.3600000000000005E-2</v>
      </c>
      <c r="Z170" s="179">
        <v>0</v>
      </c>
      <c r="AA170" s="180">
        <f t="shared" si="18"/>
        <v>0</v>
      </c>
      <c r="AR170" s="19" t="s">
        <v>177</v>
      </c>
      <c r="AT170" s="19" t="s">
        <v>174</v>
      </c>
      <c r="AU170" s="19" t="s">
        <v>89</v>
      </c>
      <c r="AY170" s="19" t="s">
        <v>167</v>
      </c>
      <c r="BE170" s="118">
        <f t="shared" si="19"/>
        <v>0</v>
      </c>
      <c r="BF170" s="118">
        <f t="shared" si="20"/>
        <v>0</v>
      </c>
      <c r="BG170" s="118">
        <f t="shared" si="21"/>
        <v>0</v>
      </c>
      <c r="BH170" s="118">
        <f t="shared" si="22"/>
        <v>0</v>
      </c>
      <c r="BI170" s="118">
        <f t="shared" si="23"/>
        <v>0</v>
      </c>
      <c r="BJ170" s="19" t="s">
        <v>89</v>
      </c>
      <c r="BK170" s="118">
        <f t="shared" si="24"/>
        <v>0</v>
      </c>
      <c r="BL170" s="19" t="s">
        <v>172</v>
      </c>
      <c r="BM170" s="19" t="s">
        <v>332</v>
      </c>
    </row>
    <row r="171" spans="2:65" s="1" customFormat="1" ht="25.5" customHeight="1">
      <c r="B171" s="35"/>
      <c r="C171" s="173" t="s">
        <v>333</v>
      </c>
      <c r="D171" s="173" t="s">
        <v>168</v>
      </c>
      <c r="E171" s="174" t="s">
        <v>334</v>
      </c>
      <c r="F171" s="240" t="s">
        <v>335</v>
      </c>
      <c r="G171" s="240"/>
      <c r="H171" s="240"/>
      <c r="I171" s="240"/>
      <c r="J171" s="175" t="s">
        <v>195</v>
      </c>
      <c r="K171" s="176">
        <v>208.6</v>
      </c>
      <c r="L171" s="243">
        <v>0</v>
      </c>
      <c r="M171" s="244"/>
      <c r="N171" s="239">
        <f t="shared" si="15"/>
        <v>0</v>
      </c>
      <c r="O171" s="239"/>
      <c r="P171" s="239"/>
      <c r="Q171" s="239"/>
      <c r="R171" s="37"/>
      <c r="T171" s="178" t="s">
        <v>20</v>
      </c>
      <c r="U171" s="44" t="s">
        <v>44</v>
      </c>
      <c r="V171" s="36"/>
      <c r="W171" s="179">
        <f t="shared" si="16"/>
        <v>0</v>
      </c>
      <c r="X171" s="179">
        <v>3.0100000000000001E-3</v>
      </c>
      <c r="Y171" s="179">
        <f t="shared" si="17"/>
        <v>0.62788600000000006</v>
      </c>
      <c r="Z171" s="179">
        <v>0</v>
      </c>
      <c r="AA171" s="180">
        <f t="shared" si="18"/>
        <v>0</v>
      </c>
      <c r="AR171" s="19" t="s">
        <v>172</v>
      </c>
      <c r="AT171" s="19" t="s">
        <v>168</v>
      </c>
      <c r="AU171" s="19" t="s">
        <v>89</v>
      </c>
      <c r="AY171" s="19" t="s">
        <v>167</v>
      </c>
      <c r="BE171" s="118">
        <f t="shared" si="19"/>
        <v>0</v>
      </c>
      <c r="BF171" s="118">
        <f t="shared" si="20"/>
        <v>0</v>
      </c>
      <c r="BG171" s="118">
        <f t="shared" si="21"/>
        <v>0</v>
      </c>
      <c r="BH171" s="118">
        <f t="shared" si="22"/>
        <v>0</v>
      </c>
      <c r="BI171" s="118">
        <f t="shared" si="23"/>
        <v>0</v>
      </c>
      <c r="BJ171" s="19" t="s">
        <v>89</v>
      </c>
      <c r="BK171" s="118">
        <f t="shared" si="24"/>
        <v>0</v>
      </c>
      <c r="BL171" s="19" t="s">
        <v>172</v>
      </c>
      <c r="BM171" s="19" t="s">
        <v>336</v>
      </c>
    </row>
    <row r="172" spans="2:65" s="1" customFormat="1" ht="25.5" customHeight="1">
      <c r="B172" s="35"/>
      <c r="C172" s="173" t="s">
        <v>337</v>
      </c>
      <c r="D172" s="173" t="s">
        <v>168</v>
      </c>
      <c r="E172" s="174" t="s">
        <v>338</v>
      </c>
      <c r="F172" s="240" t="s">
        <v>339</v>
      </c>
      <c r="G172" s="240"/>
      <c r="H172" s="240"/>
      <c r="I172" s="240"/>
      <c r="J172" s="175" t="s">
        <v>195</v>
      </c>
      <c r="K172" s="176">
        <v>208.6</v>
      </c>
      <c r="L172" s="243">
        <v>0</v>
      </c>
      <c r="M172" s="244"/>
      <c r="N172" s="239">
        <f t="shared" si="15"/>
        <v>0</v>
      </c>
      <c r="O172" s="239"/>
      <c r="P172" s="239"/>
      <c r="Q172" s="239"/>
      <c r="R172" s="37"/>
      <c r="T172" s="178" t="s">
        <v>20</v>
      </c>
      <c r="U172" s="44" t="s">
        <v>44</v>
      </c>
      <c r="V172" s="36"/>
      <c r="W172" s="179">
        <f t="shared" si="16"/>
        <v>0</v>
      </c>
      <c r="X172" s="179">
        <v>0</v>
      </c>
      <c r="Y172" s="179">
        <f t="shared" si="17"/>
        <v>0</v>
      </c>
      <c r="Z172" s="179">
        <v>3.5599999999999998E-3</v>
      </c>
      <c r="AA172" s="180">
        <f t="shared" si="18"/>
        <v>0.74261599999999994</v>
      </c>
      <c r="AR172" s="19" t="s">
        <v>172</v>
      </c>
      <c r="AT172" s="19" t="s">
        <v>168</v>
      </c>
      <c r="AU172" s="19" t="s">
        <v>89</v>
      </c>
      <c r="AY172" s="19" t="s">
        <v>167</v>
      </c>
      <c r="BE172" s="118">
        <f t="shared" si="19"/>
        <v>0</v>
      </c>
      <c r="BF172" s="118">
        <f t="shared" si="20"/>
        <v>0</v>
      </c>
      <c r="BG172" s="118">
        <f t="shared" si="21"/>
        <v>0</v>
      </c>
      <c r="BH172" s="118">
        <f t="shared" si="22"/>
        <v>0</v>
      </c>
      <c r="BI172" s="118">
        <f t="shared" si="23"/>
        <v>0</v>
      </c>
      <c r="BJ172" s="19" t="s">
        <v>89</v>
      </c>
      <c r="BK172" s="118">
        <f t="shared" si="24"/>
        <v>0</v>
      </c>
      <c r="BL172" s="19" t="s">
        <v>172</v>
      </c>
      <c r="BM172" s="19" t="s">
        <v>340</v>
      </c>
    </row>
    <row r="173" spans="2:65" s="1" customFormat="1" ht="38.25" customHeight="1">
      <c r="B173" s="35"/>
      <c r="C173" s="173" t="s">
        <v>341</v>
      </c>
      <c r="D173" s="173" t="s">
        <v>168</v>
      </c>
      <c r="E173" s="174" t="s">
        <v>342</v>
      </c>
      <c r="F173" s="240" t="s">
        <v>343</v>
      </c>
      <c r="G173" s="240"/>
      <c r="H173" s="240"/>
      <c r="I173" s="240"/>
      <c r="J173" s="175" t="s">
        <v>186</v>
      </c>
      <c r="K173" s="176">
        <v>14</v>
      </c>
      <c r="L173" s="243">
        <v>0</v>
      </c>
      <c r="M173" s="244"/>
      <c r="N173" s="239">
        <f t="shared" si="15"/>
        <v>0</v>
      </c>
      <c r="O173" s="239"/>
      <c r="P173" s="239"/>
      <c r="Q173" s="239"/>
      <c r="R173" s="37"/>
      <c r="T173" s="178" t="s">
        <v>20</v>
      </c>
      <c r="U173" s="44" t="s">
        <v>44</v>
      </c>
      <c r="V173" s="36"/>
      <c r="W173" s="179">
        <f t="shared" si="16"/>
        <v>0</v>
      </c>
      <c r="X173" s="179">
        <v>0</v>
      </c>
      <c r="Y173" s="179">
        <f t="shared" si="17"/>
        <v>0</v>
      </c>
      <c r="Z173" s="179">
        <v>1.16E-3</v>
      </c>
      <c r="AA173" s="180">
        <f t="shared" si="18"/>
        <v>1.6240000000000001E-2</v>
      </c>
      <c r="AR173" s="19" t="s">
        <v>172</v>
      </c>
      <c r="AT173" s="19" t="s">
        <v>168</v>
      </c>
      <c r="AU173" s="19" t="s">
        <v>89</v>
      </c>
      <c r="AY173" s="19" t="s">
        <v>167</v>
      </c>
      <c r="BE173" s="118">
        <f t="shared" si="19"/>
        <v>0</v>
      </c>
      <c r="BF173" s="118">
        <f t="shared" si="20"/>
        <v>0</v>
      </c>
      <c r="BG173" s="118">
        <f t="shared" si="21"/>
        <v>0</v>
      </c>
      <c r="BH173" s="118">
        <f t="shared" si="22"/>
        <v>0</v>
      </c>
      <c r="BI173" s="118">
        <f t="shared" si="23"/>
        <v>0</v>
      </c>
      <c r="BJ173" s="19" t="s">
        <v>89</v>
      </c>
      <c r="BK173" s="118">
        <f t="shared" si="24"/>
        <v>0</v>
      </c>
      <c r="BL173" s="19" t="s">
        <v>172</v>
      </c>
      <c r="BM173" s="19" t="s">
        <v>344</v>
      </c>
    </row>
    <row r="174" spans="2:65" s="1" customFormat="1" ht="25.5" customHeight="1">
      <c r="B174" s="35"/>
      <c r="C174" s="173" t="s">
        <v>345</v>
      </c>
      <c r="D174" s="173" t="s">
        <v>168</v>
      </c>
      <c r="E174" s="174" t="s">
        <v>346</v>
      </c>
      <c r="F174" s="240" t="s">
        <v>347</v>
      </c>
      <c r="G174" s="240"/>
      <c r="H174" s="240"/>
      <c r="I174" s="240"/>
      <c r="J174" s="175" t="s">
        <v>186</v>
      </c>
      <c r="K174" s="176">
        <v>14</v>
      </c>
      <c r="L174" s="243">
        <v>0</v>
      </c>
      <c r="M174" s="244"/>
      <c r="N174" s="239">
        <f t="shared" si="15"/>
        <v>0</v>
      </c>
      <c r="O174" s="239"/>
      <c r="P174" s="239"/>
      <c r="Q174" s="239"/>
      <c r="R174" s="37"/>
      <c r="T174" s="178" t="s">
        <v>20</v>
      </c>
      <c r="U174" s="44" t="s">
        <v>44</v>
      </c>
      <c r="V174" s="36"/>
      <c r="W174" s="179">
        <f t="shared" si="16"/>
        <v>0</v>
      </c>
      <c r="X174" s="179">
        <v>0</v>
      </c>
      <c r="Y174" s="179">
        <f t="shared" si="17"/>
        <v>0</v>
      </c>
      <c r="Z174" s="179">
        <v>1.5499999999999999E-3</v>
      </c>
      <c r="AA174" s="180">
        <f t="shared" si="18"/>
        <v>2.1700000000000001E-2</v>
      </c>
      <c r="AR174" s="19" t="s">
        <v>172</v>
      </c>
      <c r="AT174" s="19" t="s">
        <v>168</v>
      </c>
      <c r="AU174" s="19" t="s">
        <v>89</v>
      </c>
      <c r="AY174" s="19" t="s">
        <v>167</v>
      </c>
      <c r="BE174" s="118">
        <f t="shared" si="19"/>
        <v>0</v>
      </c>
      <c r="BF174" s="118">
        <f t="shared" si="20"/>
        <v>0</v>
      </c>
      <c r="BG174" s="118">
        <f t="shared" si="21"/>
        <v>0</v>
      </c>
      <c r="BH174" s="118">
        <f t="shared" si="22"/>
        <v>0</v>
      </c>
      <c r="BI174" s="118">
        <f t="shared" si="23"/>
        <v>0</v>
      </c>
      <c r="BJ174" s="19" t="s">
        <v>89</v>
      </c>
      <c r="BK174" s="118">
        <f t="shared" si="24"/>
        <v>0</v>
      </c>
      <c r="BL174" s="19" t="s">
        <v>172</v>
      </c>
      <c r="BM174" s="19" t="s">
        <v>348</v>
      </c>
    </row>
    <row r="175" spans="2:65" s="1" customFormat="1" ht="25.5" customHeight="1">
      <c r="B175" s="35"/>
      <c r="C175" s="173" t="s">
        <v>349</v>
      </c>
      <c r="D175" s="173" t="s">
        <v>168</v>
      </c>
      <c r="E175" s="174" t="s">
        <v>350</v>
      </c>
      <c r="F175" s="240" t="s">
        <v>351</v>
      </c>
      <c r="G175" s="240"/>
      <c r="H175" s="240"/>
      <c r="I175" s="240"/>
      <c r="J175" s="175" t="s">
        <v>195</v>
      </c>
      <c r="K175" s="176">
        <v>6</v>
      </c>
      <c r="L175" s="243">
        <v>0</v>
      </c>
      <c r="M175" s="244"/>
      <c r="N175" s="239">
        <f t="shared" si="15"/>
        <v>0</v>
      </c>
      <c r="O175" s="239"/>
      <c r="P175" s="239"/>
      <c r="Q175" s="239"/>
      <c r="R175" s="37"/>
      <c r="T175" s="178" t="s">
        <v>20</v>
      </c>
      <c r="U175" s="44" t="s">
        <v>44</v>
      </c>
      <c r="V175" s="36"/>
      <c r="W175" s="179">
        <f t="shared" si="16"/>
        <v>0</v>
      </c>
      <c r="X175" s="179">
        <v>1.57E-3</v>
      </c>
      <c r="Y175" s="179">
        <f t="shared" si="17"/>
        <v>9.4199999999999996E-3</v>
      </c>
      <c r="Z175" s="179">
        <v>0</v>
      </c>
      <c r="AA175" s="180">
        <f t="shared" si="18"/>
        <v>0</v>
      </c>
      <c r="AR175" s="19" t="s">
        <v>172</v>
      </c>
      <c r="AT175" s="19" t="s">
        <v>168</v>
      </c>
      <c r="AU175" s="19" t="s">
        <v>89</v>
      </c>
      <c r="AY175" s="19" t="s">
        <v>167</v>
      </c>
      <c r="BE175" s="118">
        <f t="shared" si="19"/>
        <v>0</v>
      </c>
      <c r="BF175" s="118">
        <f t="shared" si="20"/>
        <v>0</v>
      </c>
      <c r="BG175" s="118">
        <f t="shared" si="21"/>
        <v>0</v>
      </c>
      <c r="BH175" s="118">
        <f t="shared" si="22"/>
        <v>0</v>
      </c>
      <c r="BI175" s="118">
        <f t="shared" si="23"/>
        <v>0</v>
      </c>
      <c r="BJ175" s="19" t="s">
        <v>89</v>
      </c>
      <c r="BK175" s="118">
        <f t="shared" si="24"/>
        <v>0</v>
      </c>
      <c r="BL175" s="19" t="s">
        <v>172</v>
      </c>
      <c r="BM175" s="19" t="s">
        <v>352</v>
      </c>
    </row>
    <row r="176" spans="2:65" s="1" customFormat="1" ht="25.5" customHeight="1">
      <c r="B176" s="35"/>
      <c r="C176" s="173" t="s">
        <v>353</v>
      </c>
      <c r="D176" s="173" t="s">
        <v>168</v>
      </c>
      <c r="E176" s="174" t="s">
        <v>354</v>
      </c>
      <c r="F176" s="240" t="s">
        <v>355</v>
      </c>
      <c r="G176" s="240"/>
      <c r="H176" s="240"/>
      <c r="I176" s="240"/>
      <c r="J176" s="175" t="s">
        <v>195</v>
      </c>
      <c r="K176" s="176">
        <v>82.6</v>
      </c>
      <c r="L176" s="243">
        <v>0</v>
      </c>
      <c r="M176" s="244"/>
      <c r="N176" s="239">
        <f t="shared" si="15"/>
        <v>0</v>
      </c>
      <c r="O176" s="239"/>
      <c r="P176" s="239"/>
      <c r="Q176" s="239"/>
      <c r="R176" s="37"/>
      <c r="T176" s="178" t="s">
        <v>20</v>
      </c>
      <c r="U176" s="44" t="s">
        <v>44</v>
      </c>
      <c r="V176" s="36"/>
      <c r="W176" s="179">
        <f t="shared" si="16"/>
        <v>0</v>
      </c>
      <c r="X176" s="179">
        <v>1.57E-3</v>
      </c>
      <c r="Y176" s="179">
        <f t="shared" si="17"/>
        <v>0.12968199999999999</v>
      </c>
      <c r="Z176" s="179">
        <v>0</v>
      </c>
      <c r="AA176" s="180">
        <f t="shared" si="18"/>
        <v>0</v>
      </c>
      <c r="AR176" s="19" t="s">
        <v>172</v>
      </c>
      <c r="AT176" s="19" t="s">
        <v>168</v>
      </c>
      <c r="AU176" s="19" t="s">
        <v>89</v>
      </c>
      <c r="AY176" s="19" t="s">
        <v>167</v>
      </c>
      <c r="BE176" s="118">
        <f t="shared" si="19"/>
        <v>0</v>
      </c>
      <c r="BF176" s="118">
        <f t="shared" si="20"/>
        <v>0</v>
      </c>
      <c r="BG176" s="118">
        <f t="shared" si="21"/>
        <v>0</v>
      </c>
      <c r="BH176" s="118">
        <f t="shared" si="22"/>
        <v>0</v>
      </c>
      <c r="BI176" s="118">
        <f t="shared" si="23"/>
        <v>0</v>
      </c>
      <c r="BJ176" s="19" t="s">
        <v>89</v>
      </c>
      <c r="BK176" s="118">
        <f t="shared" si="24"/>
        <v>0</v>
      </c>
      <c r="BL176" s="19" t="s">
        <v>172</v>
      </c>
      <c r="BM176" s="19" t="s">
        <v>356</v>
      </c>
    </row>
    <row r="177" spans="2:65" s="1" customFormat="1" ht="25.5" customHeight="1">
      <c r="B177" s="35"/>
      <c r="C177" s="173" t="s">
        <v>357</v>
      </c>
      <c r="D177" s="173" t="s">
        <v>168</v>
      </c>
      <c r="E177" s="174" t="s">
        <v>358</v>
      </c>
      <c r="F177" s="240" t="s">
        <v>359</v>
      </c>
      <c r="G177" s="240"/>
      <c r="H177" s="240"/>
      <c r="I177" s="240"/>
      <c r="J177" s="175" t="s">
        <v>195</v>
      </c>
      <c r="K177" s="176">
        <v>30</v>
      </c>
      <c r="L177" s="243">
        <v>0</v>
      </c>
      <c r="M177" s="244"/>
      <c r="N177" s="239">
        <f t="shared" si="15"/>
        <v>0</v>
      </c>
      <c r="O177" s="239"/>
      <c r="P177" s="239"/>
      <c r="Q177" s="239"/>
      <c r="R177" s="37"/>
      <c r="T177" s="178" t="s">
        <v>20</v>
      </c>
      <c r="U177" s="44" t="s">
        <v>44</v>
      </c>
      <c r="V177" s="36"/>
      <c r="W177" s="179">
        <f t="shared" si="16"/>
        <v>0</v>
      </c>
      <c r="X177" s="179">
        <v>1.99E-3</v>
      </c>
      <c r="Y177" s="179">
        <f t="shared" si="17"/>
        <v>5.9700000000000003E-2</v>
      </c>
      <c r="Z177" s="179">
        <v>0</v>
      </c>
      <c r="AA177" s="180">
        <f t="shared" si="18"/>
        <v>0</v>
      </c>
      <c r="AR177" s="19" t="s">
        <v>172</v>
      </c>
      <c r="AT177" s="19" t="s">
        <v>168</v>
      </c>
      <c r="AU177" s="19" t="s">
        <v>89</v>
      </c>
      <c r="AY177" s="19" t="s">
        <v>167</v>
      </c>
      <c r="BE177" s="118">
        <f t="shared" si="19"/>
        <v>0</v>
      </c>
      <c r="BF177" s="118">
        <f t="shared" si="20"/>
        <v>0</v>
      </c>
      <c r="BG177" s="118">
        <f t="shared" si="21"/>
        <v>0</v>
      </c>
      <c r="BH177" s="118">
        <f t="shared" si="22"/>
        <v>0</v>
      </c>
      <c r="BI177" s="118">
        <f t="shared" si="23"/>
        <v>0</v>
      </c>
      <c r="BJ177" s="19" t="s">
        <v>89</v>
      </c>
      <c r="BK177" s="118">
        <f t="shared" si="24"/>
        <v>0</v>
      </c>
      <c r="BL177" s="19" t="s">
        <v>172</v>
      </c>
      <c r="BM177" s="19" t="s">
        <v>360</v>
      </c>
    </row>
    <row r="178" spans="2:65" s="1" customFormat="1" ht="25.5" customHeight="1">
      <c r="B178" s="35"/>
      <c r="C178" s="173" t="s">
        <v>361</v>
      </c>
      <c r="D178" s="173" t="s">
        <v>168</v>
      </c>
      <c r="E178" s="174" t="s">
        <v>362</v>
      </c>
      <c r="F178" s="240" t="s">
        <v>363</v>
      </c>
      <c r="G178" s="240"/>
      <c r="H178" s="240"/>
      <c r="I178" s="240"/>
      <c r="J178" s="175" t="s">
        <v>195</v>
      </c>
      <c r="K178" s="176">
        <v>34.5</v>
      </c>
      <c r="L178" s="243">
        <v>0</v>
      </c>
      <c r="M178" s="244"/>
      <c r="N178" s="239">
        <f t="shared" si="15"/>
        <v>0</v>
      </c>
      <c r="O178" s="239"/>
      <c r="P178" s="239"/>
      <c r="Q178" s="239"/>
      <c r="R178" s="37"/>
      <c r="T178" s="178" t="s">
        <v>20</v>
      </c>
      <c r="U178" s="44" t="s">
        <v>44</v>
      </c>
      <c r="V178" s="36"/>
      <c r="W178" s="179">
        <f t="shared" si="16"/>
        <v>0</v>
      </c>
      <c r="X178" s="179">
        <v>0</v>
      </c>
      <c r="Y178" s="179">
        <f t="shared" si="17"/>
        <v>0</v>
      </c>
      <c r="Z178" s="179">
        <v>0</v>
      </c>
      <c r="AA178" s="180">
        <f t="shared" si="18"/>
        <v>0</v>
      </c>
      <c r="AR178" s="19" t="s">
        <v>172</v>
      </c>
      <c r="AT178" s="19" t="s">
        <v>168</v>
      </c>
      <c r="AU178" s="19" t="s">
        <v>89</v>
      </c>
      <c r="AY178" s="19" t="s">
        <v>167</v>
      </c>
      <c r="BE178" s="118">
        <f t="shared" si="19"/>
        <v>0</v>
      </c>
      <c r="BF178" s="118">
        <f t="shared" si="20"/>
        <v>0</v>
      </c>
      <c r="BG178" s="118">
        <f t="shared" si="21"/>
        <v>0</v>
      </c>
      <c r="BH178" s="118">
        <f t="shared" si="22"/>
        <v>0</v>
      </c>
      <c r="BI178" s="118">
        <f t="shared" si="23"/>
        <v>0</v>
      </c>
      <c r="BJ178" s="19" t="s">
        <v>89</v>
      </c>
      <c r="BK178" s="118">
        <f t="shared" si="24"/>
        <v>0</v>
      </c>
      <c r="BL178" s="19" t="s">
        <v>172</v>
      </c>
      <c r="BM178" s="19" t="s">
        <v>364</v>
      </c>
    </row>
    <row r="179" spans="2:65" s="1" customFormat="1" ht="16.5" customHeight="1">
      <c r="B179" s="35"/>
      <c r="C179" s="181" t="s">
        <v>365</v>
      </c>
      <c r="D179" s="181" t="s">
        <v>174</v>
      </c>
      <c r="E179" s="182" t="s">
        <v>366</v>
      </c>
      <c r="F179" s="241" t="s">
        <v>367</v>
      </c>
      <c r="G179" s="241"/>
      <c r="H179" s="241"/>
      <c r="I179" s="241"/>
      <c r="J179" s="183" t="s">
        <v>368</v>
      </c>
      <c r="K179" s="184">
        <v>6.9</v>
      </c>
      <c r="L179" s="245">
        <v>0</v>
      </c>
      <c r="M179" s="246"/>
      <c r="N179" s="247">
        <f t="shared" si="15"/>
        <v>0</v>
      </c>
      <c r="O179" s="239"/>
      <c r="P179" s="239"/>
      <c r="Q179" s="239"/>
      <c r="R179" s="37"/>
      <c r="T179" s="178" t="s">
        <v>20</v>
      </c>
      <c r="U179" s="44" t="s">
        <v>44</v>
      </c>
      <c r="V179" s="36"/>
      <c r="W179" s="179">
        <f t="shared" si="16"/>
        <v>0</v>
      </c>
      <c r="X179" s="179">
        <v>1E-3</v>
      </c>
      <c r="Y179" s="179">
        <f t="shared" si="17"/>
        <v>6.9000000000000008E-3</v>
      </c>
      <c r="Z179" s="179">
        <v>0</v>
      </c>
      <c r="AA179" s="180">
        <f t="shared" si="18"/>
        <v>0</v>
      </c>
      <c r="AR179" s="19" t="s">
        <v>177</v>
      </c>
      <c r="AT179" s="19" t="s">
        <v>174</v>
      </c>
      <c r="AU179" s="19" t="s">
        <v>89</v>
      </c>
      <c r="AY179" s="19" t="s">
        <v>167</v>
      </c>
      <c r="BE179" s="118">
        <f t="shared" si="19"/>
        <v>0</v>
      </c>
      <c r="BF179" s="118">
        <f t="shared" si="20"/>
        <v>0</v>
      </c>
      <c r="BG179" s="118">
        <f t="shared" si="21"/>
        <v>0</v>
      </c>
      <c r="BH179" s="118">
        <f t="shared" si="22"/>
        <v>0</v>
      </c>
      <c r="BI179" s="118">
        <f t="shared" si="23"/>
        <v>0</v>
      </c>
      <c r="BJ179" s="19" t="s">
        <v>89</v>
      </c>
      <c r="BK179" s="118">
        <f t="shared" si="24"/>
        <v>0</v>
      </c>
      <c r="BL179" s="19" t="s">
        <v>172</v>
      </c>
      <c r="BM179" s="19" t="s">
        <v>369</v>
      </c>
    </row>
    <row r="180" spans="2:65" s="1" customFormat="1" ht="25.5" customHeight="1">
      <c r="B180" s="35"/>
      <c r="C180" s="173" t="s">
        <v>370</v>
      </c>
      <c r="D180" s="173" t="s">
        <v>168</v>
      </c>
      <c r="E180" s="174" t="s">
        <v>371</v>
      </c>
      <c r="F180" s="240" t="s">
        <v>372</v>
      </c>
      <c r="G180" s="240"/>
      <c r="H180" s="240"/>
      <c r="I180" s="240"/>
      <c r="J180" s="175" t="s">
        <v>195</v>
      </c>
      <c r="K180" s="176">
        <v>34.5</v>
      </c>
      <c r="L180" s="243">
        <v>0</v>
      </c>
      <c r="M180" s="244"/>
      <c r="N180" s="239">
        <f t="shared" si="15"/>
        <v>0</v>
      </c>
      <c r="O180" s="239"/>
      <c r="P180" s="239"/>
      <c r="Q180" s="239"/>
      <c r="R180" s="37"/>
      <c r="T180" s="178" t="s">
        <v>20</v>
      </c>
      <c r="U180" s="44" t="s">
        <v>44</v>
      </c>
      <c r="V180" s="36"/>
      <c r="W180" s="179">
        <f t="shared" si="16"/>
        <v>0</v>
      </c>
      <c r="X180" s="179">
        <v>0</v>
      </c>
      <c r="Y180" s="179">
        <f t="shared" si="17"/>
        <v>0</v>
      </c>
      <c r="Z180" s="179">
        <v>0</v>
      </c>
      <c r="AA180" s="180">
        <f t="shared" si="18"/>
        <v>0</v>
      </c>
      <c r="AR180" s="19" t="s">
        <v>172</v>
      </c>
      <c r="AT180" s="19" t="s">
        <v>168</v>
      </c>
      <c r="AU180" s="19" t="s">
        <v>89</v>
      </c>
      <c r="AY180" s="19" t="s">
        <v>167</v>
      </c>
      <c r="BE180" s="118">
        <f t="shared" si="19"/>
        <v>0</v>
      </c>
      <c r="BF180" s="118">
        <f t="shared" si="20"/>
        <v>0</v>
      </c>
      <c r="BG180" s="118">
        <f t="shared" si="21"/>
        <v>0</v>
      </c>
      <c r="BH180" s="118">
        <f t="shared" si="22"/>
        <v>0</v>
      </c>
      <c r="BI180" s="118">
        <f t="shared" si="23"/>
        <v>0</v>
      </c>
      <c r="BJ180" s="19" t="s">
        <v>89</v>
      </c>
      <c r="BK180" s="118">
        <f t="shared" si="24"/>
        <v>0</v>
      </c>
      <c r="BL180" s="19" t="s">
        <v>172</v>
      </c>
      <c r="BM180" s="19" t="s">
        <v>373</v>
      </c>
    </row>
    <row r="181" spans="2:65" s="1" customFormat="1" ht="25.5" customHeight="1">
      <c r="B181" s="35"/>
      <c r="C181" s="173" t="s">
        <v>374</v>
      </c>
      <c r="D181" s="173" t="s">
        <v>168</v>
      </c>
      <c r="E181" s="174" t="s">
        <v>375</v>
      </c>
      <c r="F181" s="240" t="s">
        <v>376</v>
      </c>
      <c r="G181" s="240"/>
      <c r="H181" s="240"/>
      <c r="I181" s="240"/>
      <c r="J181" s="175" t="s">
        <v>246</v>
      </c>
      <c r="K181" s="177">
        <v>0</v>
      </c>
      <c r="L181" s="243">
        <v>0</v>
      </c>
      <c r="M181" s="244"/>
      <c r="N181" s="239">
        <f t="shared" si="15"/>
        <v>0</v>
      </c>
      <c r="O181" s="239"/>
      <c r="P181" s="239"/>
      <c r="Q181" s="239"/>
      <c r="R181" s="37"/>
      <c r="T181" s="178" t="s">
        <v>20</v>
      </c>
      <c r="U181" s="44" t="s">
        <v>44</v>
      </c>
      <c r="V181" s="36"/>
      <c r="W181" s="179">
        <f t="shared" si="16"/>
        <v>0</v>
      </c>
      <c r="X181" s="179">
        <v>0</v>
      </c>
      <c r="Y181" s="179">
        <f t="shared" si="17"/>
        <v>0</v>
      </c>
      <c r="Z181" s="179">
        <v>0</v>
      </c>
      <c r="AA181" s="180">
        <f t="shared" si="18"/>
        <v>0</v>
      </c>
      <c r="AR181" s="19" t="s">
        <v>172</v>
      </c>
      <c r="AT181" s="19" t="s">
        <v>168</v>
      </c>
      <c r="AU181" s="19" t="s">
        <v>89</v>
      </c>
      <c r="AY181" s="19" t="s">
        <v>167</v>
      </c>
      <c r="BE181" s="118">
        <f t="shared" si="19"/>
        <v>0</v>
      </c>
      <c r="BF181" s="118">
        <f t="shared" si="20"/>
        <v>0</v>
      </c>
      <c r="BG181" s="118">
        <f t="shared" si="21"/>
        <v>0</v>
      </c>
      <c r="BH181" s="118">
        <f t="shared" si="22"/>
        <v>0</v>
      </c>
      <c r="BI181" s="118">
        <f t="shared" si="23"/>
        <v>0</v>
      </c>
      <c r="BJ181" s="19" t="s">
        <v>89</v>
      </c>
      <c r="BK181" s="118">
        <f t="shared" si="24"/>
        <v>0</v>
      </c>
      <c r="BL181" s="19" t="s">
        <v>172</v>
      </c>
      <c r="BM181" s="19" t="s">
        <v>377</v>
      </c>
    </row>
    <row r="182" spans="2:65" s="10" customFormat="1" ht="29.85" customHeight="1">
      <c r="B182" s="162"/>
      <c r="C182" s="163"/>
      <c r="D182" s="172" t="s">
        <v>142</v>
      </c>
      <c r="E182" s="172"/>
      <c r="F182" s="172"/>
      <c r="G182" s="172"/>
      <c r="H182" s="172"/>
      <c r="I182" s="172"/>
      <c r="J182" s="172"/>
      <c r="K182" s="172"/>
      <c r="L182" s="172"/>
      <c r="M182" s="172"/>
      <c r="N182" s="250">
        <f>BK182</f>
        <v>0</v>
      </c>
      <c r="O182" s="251"/>
      <c r="P182" s="251"/>
      <c r="Q182" s="251"/>
      <c r="R182" s="165"/>
      <c r="T182" s="166"/>
      <c r="U182" s="163"/>
      <c r="V182" s="163"/>
      <c r="W182" s="167">
        <f>W183</f>
        <v>0</v>
      </c>
      <c r="X182" s="163"/>
      <c r="Y182" s="167">
        <f>Y183</f>
        <v>0</v>
      </c>
      <c r="Z182" s="163"/>
      <c r="AA182" s="168">
        <f>AA183</f>
        <v>4.4673600000000002</v>
      </c>
      <c r="AR182" s="169" t="s">
        <v>89</v>
      </c>
      <c r="AT182" s="170" t="s">
        <v>76</v>
      </c>
      <c r="AU182" s="170" t="s">
        <v>84</v>
      </c>
      <c r="AY182" s="169" t="s">
        <v>167</v>
      </c>
      <c r="BK182" s="171">
        <f>BK183</f>
        <v>0</v>
      </c>
    </row>
    <row r="183" spans="2:65" s="1" customFormat="1" ht="38.25" customHeight="1">
      <c r="B183" s="35"/>
      <c r="C183" s="173" t="s">
        <v>378</v>
      </c>
      <c r="D183" s="173" t="s">
        <v>168</v>
      </c>
      <c r="E183" s="174" t="s">
        <v>379</v>
      </c>
      <c r="F183" s="240" t="s">
        <v>380</v>
      </c>
      <c r="G183" s="240"/>
      <c r="H183" s="240"/>
      <c r="I183" s="240"/>
      <c r="J183" s="175" t="s">
        <v>171</v>
      </c>
      <c r="K183" s="176">
        <v>98.4</v>
      </c>
      <c r="L183" s="243">
        <v>0</v>
      </c>
      <c r="M183" s="244"/>
      <c r="N183" s="239">
        <f>ROUND(L183*K183,2)</f>
        <v>0</v>
      </c>
      <c r="O183" s="239"/>
      <c r="P183" s="239"/>
      <c r="Q183" s="239"/>
      <c r="R183" s="37"/>
      <c r="T183" s="178" t="s">
        <v>20</v>
      </c>
      <c r="U183" s="44" t="s">
        <v>44</v>
      </c>
      <c r="V183" s="36"/>
      <c r="W183" s="179">
        <f>V183*K183</f>
        <v>0</v>
      </c>
      <c r="X183" s="179">
        <v>0</v>
      </c>
      <c r="Y183" s="179">
        <f>X183*K183</f>
        <v>0</v>
      </c>
      <c r="Z183" s="179">
        <v>4.5400000000000003E-2</v>
      </c>
      <c r="AA183" s="180">
        <f>Z183*K183</f>
        <v>4.4673600000000002</v>
      </c>
      <c r="AR183" s="19" t="s">
        <v>172</v>
      </c>
      <c r="AT183" s="19" t="s">
        <v>168</v>
      </c>
      <c r="AU183" s="19" t="s">
        <v>89</v>
      </c>
      <c r="AY183" s="19" t="s">
        <v>167</v>
      </c>
      <c r="BE183" s="118">
        <f>IF(U183="základná",N183,0)</f>
        <v>0</v>
      </c>
      <c r="BF183" s="118">
        <f>IF(U183="znížená",N183,0)</f>
        <v>0</v>
      </c>
      <c r="BG183" s="118">
        <f>IF(U183="zákl. prenesená",N183,0)</f>
        <v>0</v>
      </c>
      <c r="BH183" s="118">
        <f>IF(U183="zníž. prenesená",N183,0)</f>
        <v>0</v>
      </c>
      <c r="BI183" s="118">
        <f>IF(U183="nulová",N183,0)</f>
        <v>0</v>
      </c>
      <c r="BJ183" s="19" t="s">
        <v>89</v>
      </c>
      <c r="BK183" s="118">
        <f>ROUND(L183*K183,2)</f>
        <v>0</v>
      </c>
      <c r="BL183" s="19" t="s">
        <v>172</v>
      </c>
      <c r="BM183" s="19" t="s">
        <v>381</v>
      </c>
    </row>
    <row r="184" spans="2:65" s="1" customFormat="1" ht="49.95" customHeight="1">
      <c r="B184" s="35"/>
      <c r="C184" s="36"/>
      <c r="D184" s="164" t="s">
        <v>382</v>
      </c>
      <c r="E184" s="36"/>
      <c r="F184" s="36"/>
      <c r="G184" s="36"/>
      <c r="H184" s="36"/>
      <c r="I184" s="36"/>
      <c r="J184" s="36"/>
      <c r="K184" s="36"/>
      <c r="L184" s="36"/>
      <c r="M184" s="36"/>
      <c r="N184" s="248">
        <f t="shared" ref="N184:N189" si="25">BK184</f>
        <v>0</v>
      </c>
      <c r="O184" s="249"/>
      <c r="P184" s="249"/>
      <c r="Q184" s="249"/>
      <c r="R184" s="37"/>
      <c r="T184" s="149"/>
      <c r="U184" s="36"/>
      <c r="V184" s="36"/>
      <c r="W184" s="36"/>
      <c r="X184" s="36"/>
      <c r="Y184" s="36"/>
      <c r="Z184" s="36"/>
      <c r="AA184" s="78"/>
      <c r="AT184" s="19" t="s">
        <v>76</v>
      </c>
      <c r="AU184" s="19" t="s">
        <v>77</v>
      </c>
      <c r="AY184" s="19" t="s">
        <v>383</v>
      </c>
      <c r="BK184" s="118">
        <f>SUM(BK185:BK189)</f>
        <v>0</v>
      </c>
    </row>
    <row r="185" spans="2:65" s="1" customFormat="1" ht="22.35" customHeight="1">
      <c r="B185" s="35"/>
      <c r="C185" s="185" t="s">
        <v>20</v>
      </c>
      <c r="D185" s="185" t="s">
        <v>168</v>
      </c>
      <c r="E185" s="186" t="s">
        <v>20</v>
      </c>
      <c r="F185" s="242" t="s">
        <v>20</v>
      </c>
      <c r="G185" s="242"/>
      <c r="H185" s="242"/>
      <c r="I185" s="242"/>
      <c r="J185" s="187" t="s">
        <v>20</v>
      </c>
      <c r="K185" s="177"/>
      <c r="L185" s="243"/>
      <c r="M185" s="239"/>
      <c r="N185" s="239">
        <f t="shared" si="25"/>
        <v>0</v>
      </c>
      <c r="O185" s="239"/>
      <c r="P185" s="239"/>
      <c r="Q185" s="239"/>
      <c r="R185" s="37"/>
      <c r="T185" s="178" t="s">
        <v>20</v>
      </c>
      <c r="U185" s="188" t="s">
        <v>44</v>
      </c>
      <c r="V185" s="36"/>
      <c r="W185" s="36"/>
      <c r="X185" s="36"/>
      <c r="Y185" s="36"/>
      <c r="Z185" s="36"/>
      <c r="AA185" s="78"/>
      <c r="AT185" s="19" t="s">
        <v>383</v>
      </c>
      <c r="AU185" s="19" t="s">
        <v>84</v>
      </c>
      <c r="AY185" s="19" t="s">
        <v>383</v>
      </c>
      <c r="BE185" s="118">
        <f>IF(U185="základná",N185,0)</f>
        <v>0</v>
      </c>
      <c r="BF185" s="118">
        <f>IF(U185="znížená",N185,0)</f>
        <v>0</v>
      </c>
      <c r="BG185" s="118">
        <f>IF(U185="zákl. prenesená",N185,0)</f>
        <v>0</v>
      </c>
      <c r="BH185" s="118">
        <f>IF(U185="zníž. prenesená",N185,0)</f>
        <v>0</v>
      </c>
      <c r="BI185" s="118">
        <f>IF(U185="nulová",N185,0)</f>
        <v>0</v>
      </c>
      <c r="BJ185" s="19" t="s">
        <v>89</v>
      </c>
      <c r="BK185" s="118">
        <f>L185*K185</f>
        <v>0</v>
      </c>
    </row>
    <row r="186" spans="2:65" s="1" customFormat="1" ht="22.35" customHeight="1">
      <c r="B186" s="35"/>
      <c r="C186" s="185" t="s">
        <v>20</v>
      </c>
      <c r="D186" s="185" t="s">
        <v>168</v>
      </c>
      <c r="E186" s="186" t="s">
        <v>20</v>
      </c>
      <c r="F186" s="242" t="s">
        <v>20</v>
      </c>
      <c r="G186" s="242"/>
      <c r="H186" s="242"/>
      <c r="I186" s="242"/>
      <c r="J186" s="187" t="s">
        <v>20</v>
      </c>
      <c r="K186" s="177"/>
      <c r="L186" s="243"/>
      <c r="M186" s="239"/>
      <c r="N186" s="239">
        <f t="shared" si="25"/>
        <v>0</v>
      </c>
      <c r="O186" s="239"/>
      <c r="P186" s="239"/>
      <c r="Q186" s="239"/>
      <c r="R186" s="37"/>
      <c r="T186" s="178" t="s">
        <v>20</v>
      </c>
      <c r="U186" s="188" t="s">
        <v>44</v>
      </c>
      <c r="V186" s="36"/>
      <c r="W186" s="36"/>
      <c r="X186" s="36"/>
      <c r="Y186" s="36"/>
      <c r="Z186" s="36"/>
      <c r="AA186" s="78"/>
      <c r="AT186" s="19" t="s">
        <v>383</v>
      </c>
      <c r="AU186" s="19" t="s">
        <v>84</v>
      </c>
      <c r="AY186" s="19" t="s">
        <v>383</v>
      </c>
      <c r="BE186" s="118">
        <f>IF(U186="základná",N186,0)</f>
        <v>0</v>
      </c>
      <c r="BF186" s="118">
        <f>IF(U186="znížená",N186,0)</f>
        <v>0</v>
      </c>
      <c r="BG186" s="118">
        <f>IF(U186="zákl. prenesená",N186,0)</f>
        <v>0</v>
      </c>
      <c r="BH186" s="118">
        <f>IF(U186="zníž. prenesená",N186,0)</f>
        <v>0</v>
      </c>
      <c r="BI186" s="118">
        <f>IF(U186="nulová",N186,0)</f>
        <v>0</v>
      </c>
      <c r="BJ186" s="19" t="s">
        <v>89</v>
      </c>
      <c r="BK186" s="118">
        <f>L186*K186</f>
        <v>0</v>
      </c>
    </row>
    <row r="187" spans="2:65" s="1" customFormat="1" ht="22.35" customHeight="1">
      <c r="B187" s="35"/>
      <c r="C187" s="185" t="s">
        <v>20</v>
      </c>
      <c r="D187" s="185" t="s">
        <v>168</v>
      </c>
      <c r="E187" s="186" t="s">
        <v>20</v>
      </c>
      <c r="F187" s="242" t="s">
        <v>20</v>
      </c>
      <c r="G187" s="242"/>
      <c r="H187" s="242"/>
      <c r="I187" s="242"/>
      <c r="J187" s="187" t="s">
        <v>20</v>
      </c>
      <c r="K187" s="177"/>
      <c r="L187" s="243"/>
      <c r="M187" s="239"/>
      <c r="N187" s="239">
        <f t="shared" si="25"/>
        <v>0</v>
      </c>
      <c r="O187" s="239"/>
      <c r="P187" s="239"/>
      <c r="Q187" s="239"/>
      <c r="R187" s="37"/>
      <c r="T187" s="178" t="s">
        <v>20</v>
      </c>
      <c r="U187" s="188" t="s">
        <v>44</v>
      </c>
      <c r="V187" s="36"/>
      <c r="W187" s="36"/>
      <c r="X187" s="36"/>
      <c r="Y187" s="36"/>
      <c r="Z187" s="36"/>
      <c r="AA187" s="78"/>
      <c r="AT187" s="19" t="s">
        <v>383</v>
      </c>
      <c r="AU187" s="19" t="s">
        <v>84</v>
      </c>
      <c r="AY187" s="19" t="s">
        <v>383</v>
      </c>
      <c r="BE187" s="118">
        <f>IF(U187="základná",N187,0)</f>
        <v>0</v>
      </c>
      <c r="BF187" s="118">
        <f>IF(U187="znížená",N187,0)</f>
        <v>0</v>
      </c>
      <c r="BG187" s="118">
        <f>IF(U187="zákl. prenesená",N187,0)</f>
        <v>0</v>
      </c>
      <c r="BH187" s="118">
        <f>IF(U187="zníž. prenesená",N187,0)</f>
        <v>0</v>
      </c>
      <c r="BI187" s="118">
        <f>IF(U187="nulová",N187,0)</f>
        <v>0</v>
      </c>
      <c r="BJ187" s="19" t="s">
        <v>89</v>
      </c>
      <c r="BK187" s="118">
        <f>L187*K187</f>
        <v>0</v>
      </c>
    </row>
    <row r="188" spans="2:65" s="1" customFormat="1" ht="22.35" customHeight="1">
      <c r="B188" s="35"/>
      <c r="C188" s="185" t="s">
        <v>20</v>
      </c>
      <c r="D188" s="185" t="s">
        <v>168</v>
      </c>
      <c r="E188" s="186" t="s">
        <v>20</v>
      </c>
      <c r="F188" s="242" t="s">
        <v>20</v>
      </c>
      <c r="G188" s="242"/>
      <c r="H188" s="242"/>
      <c r="I188" s="242"/>
      <c r="J188" s="187" t="s">
        <v>20</v>
      </c>
      <c r="K188" s="177"/>
      <c r="L188" s="243"/>
      <c r="M188" s="239"/>
      <c r="N188" s="239">
        <f t="shared" si="25"/>
        <v>0</v>
      </c>
      <c r="O188" s="239"/>
      <c r="P188" s="239"/>
      <c r="Q188" s="239"/>
      <c r="R188" s="37"/>
      <c r="T188" s="178" t="s">
        <v>20</v>
      </c>
      <c r="U188" s="188" t="s">
        <v>44</v>
      </c>
      <c r="V188" s="36"/>
      <c r="W188" s="36"/>
      <c r="X188" s="36"/>
      <c r="Y188" s="36"/>
      <c r="Z188" s="36"/>
      <c r="AA188" s="78"/>
      <c r="AT188" s="19" t="s">
        <v>383</v>
      </c>
      <c r="AU188" s="19" t="s">
        <v>84</v>
      </c>
      <c r="AY188" s="19" t="s">
        <v>383</v>
      </c>
      <c r="BE188" s="118">
        <f>IF(U188="základná",N188,0)</f>
        <v>0</v>
      </c>
      <c r="BF188" s="118">
        <f>IF(U188="znížená",N188,0)</f>
        <v>0</v>
      </c>
      <c r="BG188" s="118">
        <f>IF(U188="zákl. prenesená",N188,0)</f>
        <v>0</v>
      </c>
      <c r="BH188" s="118">
        <f>IF(U188="zníž. prenesená",N188,0)</f>
        <v>0</v>
      </c>
      <c r="BI188" s="118">
        <f>IF(U188="nulová",N188,0)</f>
        <v>0</v>
      </c>
      <c r="BJ188" s="19" t="s">
        <v>89</v>
      </c>
      <c r="BK188" s="118">
        <f>L188*K188</f>
        <v>0</v>
      </c>
    </row>
    <row r="189" spans="2:65" s="1" customFormat="1" ht="22.35" customHeight="1">
      <c r="B189" s="35"/>
      <c r="C189" s="185" t="s">
        <v>20</v>
      </c>
      <c r="D189" s="185" t="s">
        <v>168</v>
      </c>
      <c r="E189" s="186" t="s">
        <v>20</v>
      </c>
      <c r="F189" s="242" t="s">
        <v>20</v>
      </c>
      <c r="G189" s="242"/>
      <c r="H189" s="242"/>
      <c r="I189" s="242"/>
      <c r="J189" s="187" t="s">
        <v>20</v>
      </c>
      <c r="K189" s="177"/>
      <c r="L189" s="243"/>
      <c r="M189" s="239"/>
      <c r="N189" s="239">
        <f t="shared" si="25"/>
        <v>0</v>
      </c>
      <c r="O189" s="239"/>
      <c r="P189" s="239"/>
      <c r="Q189" s="239"/>
      <c r="R189" s="37"/>
      <c r="T189" s="178" t="s">
        <v>20</v>
      </c>
      <c r="U189" s="188" t="s">
        <v>44</v>
      </c>
      <c r="V189" s="56"/>
      <c r="W189" s="56"/>
      <c r="X189" s="56"/>
      <c r="Y189" s="56"/>
      <c r="Z189" s="56"/>
      <c r="AA189" s="58"/>
      <c r="AT189" s="19" t="s">
        <v>383</v>
      </c>
      <c r="AU189" s="19" t="s">
        <v>84</v>
      </c>
      <c r="AY189" s="19" t="s">
        <v>383</v>
      </c>
      <c r="BE189" s="118">
        <f>IF(U189="základná",N189,0)</f>
        <v>0</v>
      </c>
      <c r="BF189" s="118">
        <f>IF(U189="znížená",N189,0)</f>
        <v>0</v>
      </c>
      <c r="BG189" s="118">
        <f>IF(U189="zákl. prenesená",N189,0)</f>
        <v>0</v>
      </c>
      <c r="BH189" s="118">
        <f>IF(U189="zníž. prenesená",N189,0)</f>
        <v>0</v>
      </c>
      <c r="BI189" s="118">
        <f>IF(U189="nulová",N189,0)</f>
        <v>0</v>
      </c>
      <c r="BJ189" s="19" t="s">
        <v>89</v>
      </c>
      <c r="BK189" s="118">
        <f>L189*K189</f>
        <v>0</v>
      </c>
    </row>
    <row r="190" spans="2:65" s="1" customFormat="1" ht="6.9" customHeight="1">
      <c r="B190" s="59"/>
      <c r="C190" s="60"/>
      <c r="D190" s="60"/>
      <c r="E190" s="60"/>
      <c r="F190" s="60"/>
      <c r="G190" s="60"/>
      <c r="H190" s="60"/>
      <c r="I190" s="60"/>
      <c r="J190" s="60"/>
      <c r="K190" s="60"/>
      <c r="L190" s="60"/>
      <c r="M190" s="60"/>
      <c r="N190" s="60"/>
      <c r="O190" s="60"/>
      <c r="P190" s="60"/>
      <c r="Q190" s="60"/>
      <c r="R190" s="61"/>
    </row>
  </sheetData>
  <sheetProtection algorithmName="SHA-512" hashValue="+ec2Ny9sSP4jlFLOkqXaHQGHc5P0+0awIWWV8ARUpFDYIRn+dHqWvvueSyVYtBGRVuhjV95aF4ZryhfjxT/56g==" saltValue="3IQDCImTG+CYlEL1BGl1RlHDBu4LQJET1Ya6q16L2E9PJ78ynv3stAwiBnSgUzUXC2JQAc3JacYuXBzMp1AyrQ==" spinCount="10" sheet="1" objects="1" scenarios="1" formatColumns="0" formatRows="0"/>
  <mergeCells count="254">
    <mergeCell ref="N138:Q138"/>
    <mergeCell ref="N141:Q141"/>
    <mergeCell ref="N139:Q139"/>
    <mergeCell ref="N140:Q140"/>
    <mergeCell ref="N143:Q143"/>
    <mergeCell ref="N144:Q144"/>
    <mergeCell ref="N145:Q145"/>
    <mergeCell ref="N146:Q146"/>
    <mergeCell ref="N148:Q148"/>
    <mergeCell ref="N142:Q142"/>
    <mergeCell ref="N147:Q147"/>
    <mergeCell ref="F156:I156"/>
    <mergeCell ref="F157:I157"/>
    <mergeCell ref="F158:I158"/>
    <mergeCell ref="F159:I159"/>
    <mergeCell ref="L143:M143"/>
    <mergeCell ref="L145:M145"/>
    <mergeCell ref="L144:M144"/>
    <mergeCell ref="L146:M146"/>
    <mergeCell ref="L148:M148"/>
    <mergeCell ref="L149:M149"/>
    <mergeCell ref="L150:M150"/>
    <mergeCell ref="L151:M151"/>
    <mergeCell ref="L153:M153"/>
    <mergeCell ref="L154:M154"/>
    <mergeCell ref="L155:M155"/>
    <mergeCell ref="L156:M156"/>
    <mergeCell ref="L157:M157"/>
    <mergeCell ref="L158:M158"/>
    <mergeCell ref="L159:M159"/>
    <mergeCell ref="N155:Q155"/>
    <mergeCell ref="N153:Q153"/>
    <mergeCell ref="N154:Q154"/>
    <mergeCell ref="N152:Q152"/>
    <mergeCell ref="F143:I143"/>
    <mergeCell ref="F145:I145"/>
    <mergeCell ref="F144:I144"/>
    <mergeCell ref="F146:I146"/>
    <mergeCell ref="F148:I148"/>
    <mergeCell ref="F149:I149"/>
    <mergeCell ref="F150:I150"/>
    <mergeCell ref="F151:I151"/>
    <mergeCell ref="F153:I153"/>
    <mergeCell ref="F154:I154"/>
    <mergeCell ref="F155:I155"/>
    <mergeCell ref="N149:Q149"/>
    <mergeCell ref="N150:Q150"/>
    <mergeCell ref="N151:Q151"/>
    <mergeCell ref="F138:I138"/>
    <mergeCell ref="F139:I139"/>
    <mergeCell ref="F140:I140"/>
    <mergeCell ref="F141:I141"/>
    <mergeCell ref="L128:M128"/>
    <mergeCell ref="L134:M134"/>
    <mergeCell ref="L129:M129"/>
    <mergeCell ref="L130:M130"/>
    <mergeCell ref="L131:M131"/>
    <mergeCell ref="L132:M132"/>
    <mergeCell ref="L133:M133"/>
    <mergeCell ref="L135:M135"/>
    <mergeCell ref="L136:M136"/>
    <mergeCell ref="L137:M137"/>
    <mergeCell ref="L138:M138"/>
    <mergeCell ref="L139:M139"/>
    <mergeCell ref="L140:M140"/>
    <mergeCell ref="L141:M141"/>
    <mergeCell ref="N131:Q131"/>
    <mergeCell ref="N132:Q132"/>
    <mergeCell ref="N133:Q133"/>
    <mergeCell ref="N134:Q134"/>
    <mergeCell ref="N135:Q135"/>
    <mergeCell ref="N136:Q136"/>
    <mergeCell ref="N137:Q137"/>
    <mergeCell ref="F128:I128"/>
    <mergeCell ref="F132:I132"/>
    <mergeCell ref="F131:I131"/>
    <mergeCell ref="F129:I129"/>
    <mergeCell ref="F130:I130"/>
    <mergeCell ref="F133:I133"/>
    <mergeCell ref="F134:I134"/>
    <mergeCell ref="F135:I135"/>
    <mergeCell ref="F136:I136"/>
    <mergeCell ref="F137:I137"/>
    <mergeCell ref="N124:Q124"/>
    <mergeCell ref="N125:Q125"/>
    <mergeCell ref="N126:Q126"/>
    <mergeCell ref="F127:I127"/>
    <mergeCell ref="L127:M127"/>
    <mergeCell ref="N127:Q127"/>
    <mergeCell ref="N128:Q128"/>
    <mergeCell ref="N129:Q129"/>
    <mergeCell ref="N130:Q130"/>
    <mergeCell ref="C112:Q112"/>
    <mergeCell ref="F114:P114"/>
    <mergeCell ref="F115:P115"/>
    <mergeCell ref="F116:P116"/>
    <mergeCell ref="M118:P118"/>
    <mergeCell ref="M120:Q120"/>
    <mergeCell ref="M121:Q121"/>
    <mergeCell ref="F123:I123"/>
    <mergeCell ref="L123:M123"/>
    <mergeCell ref="N123:Q123"/>
    <mergeCell ref="N99:Q99"/>
    <mergeCell ref="N100:Q100"/>
    <mergeCell ref="N101:Q101"/>
    <mergeCell ref="N102:Q102"/>
    <mergeCell ref="N103:Q103"/>
    <mergeCell ref="N104:Q104"/>
    <mergeCell ref="L106:Q106"/>
    <mergeCell ref="D99:H99"/>
    <mergeCell ref="D102:H102"/>
    <mergeCell ref="D100:H100"/>
    <mergeCell ref="D101:H101"/>
    <mergeCell ref="D103:H103"/>
    <mergeCell ref="N89:Q89"/>
    <mergeCell ref="N96:Q96"/>
    <mergeCell ref="N94:Q94"/>
    <mergeCell ref="N90:Q90"/>
    <mergeCell ref="N91:Q91"/>
    <mergeCell ref="N92:Q92"/>
    <mergeCell ref="N93:Q93"/>
    <mergeCell ref="N95:Q95"/>
    <mergeCell ref="N98:Q98"/>
    <mergeCell ref="L39:P39"/>
    <mergeCell ref="C76:Q76"/>
    <mergeCell ref="F78:P78"/>
    <mergeCell ref="F79:P79"/>
    <mergeCell ref="F80:P80"/>
    <mergeCell ref="M82:P82"/>
    <mergeCell ref="M84:Q84"/>
    <mergeCell ref="M85:Q85"/>
    <mergeCell ref="C87:G87"/>
    <mergeCell ref="N87:Q87"/>
    <mergeCell ref="H1:K1"/>
    <mergeCell ref="S2:AC2"/>
    <mergeCell ref="O21:P21"/>
    <mergeCell ref="M28:P28"/>
    <mergeCell ref="O22:P22"/>
    <mergeCell ref="E25:L25"/>
    <mergeCell ref="M29:P29"/>
    <mergeCell ref="M31:P31"/>
    <mergeCell ref="H33:J33"/>
    <mergeCell ref="M33:P33"/>
    <mergeCell ref="N181:Q181"/>
    <mergeCell ref="N183:Q183"/>
    <mergeCell ref="N182:Q182"/>
    <mergeCell ref="C2:Q2"/>
    <mergeCell ref="C4:Q4"/>
    <mergeCell ref="F6:P6"/>
    <mergeCell ref="F7:P7"/>
    <mergeCell ref="F8:P8"/>
    <mergeCell ref="O10:P10"/>
    <mergeCell ref="O12:P12"/>
    <mergeCell ref="O13:P13"/>
    <mergeCell ref="O15:P15"/>
    <mergeCell ref="E16:L16"/>
    <mergeCell ref="O16:P16"/>
    <mergeCell ref="O18:P18"/>
    <mergeCell ref="O19:P19"/>
    <mergeCell ref="H34:J34"/>
    <mergeCell ref="M34:P34"/>
    <mergeCell ref="H35:J35"/>
    <mergeCell ref="M35:P35"/>
    <mergeCell ref="H36:J36"/>
    <mergeCell ref="M36:P36"/>
    <mergeCell ref="H37:J37"/>
    <mergeCell ref="M37:P37"/>
    <mergeCell ref="N172:Q172"/>
    <mergeCell ref="N173:Q173"/>
    <mergeCell ref="N174:Q174"/>
    <mergeCell ref="N175:Q175"/>
    <mergeCell ref="N176:Q176"/>
    <mergeCell ref="N177:Q177"/>
    <mergeCell ref="N178:Q178"/>
    <mergeCell ref="N179:Q179"/>
    <mergeCell ref="N180:Q180"/>
    <mergeCell ref="F169:I169"/>
    <mergeCell ref="F170:I170"/>
    <mergeCell ref="F171:I171"/>
    <mergeCell ref="F172:I172"/>
    <mergeCell ref="F173:I173"/>
    <mergeCell ref="F174:I174"/>
    <mergeCell ref="L160:M160"/>
    <mergeCell ref="L161:M161"/>
    <mergeCell ref="L162:M162"/>
    <mergeCell ref="L163:M163"/>
    <mergeCell ref="L164:M164"/>
    <mergeCell ref="L165:M165"/>
    <mergeCell ref="L166:M166"/>
    <mergeCell ref="L167:M167"/>
    <mergeCell ref="L168:M168"/>
    <mergeCell ref="L169:M169"/>
    <mergeCell ref="L170:M170"/>
    <mergeCell ref="L171:M171"/>
    <mergeCell ref="L172:M172"/>
    <mergeCell ref="L173:M173"/>
    <mergeCell ref="L174:M174"/>
    <mergeCell ref="F160:I160"/>
    <mergeCell ref="F161:I161"/>
    <mergeCell ref="F162:I162"/>
    <mergeCell ref="F163:I163"/>
    <mergeCell ref="F164:I164"/>
    <mergeCell ref="F165:I165"/>
    <mergeCell ref="F166:I166"/>
    <mergeCell ref="F167:I167"/>
    <mergeCell ref="F168:I168"/>
    <mergeCell ref="L186:M186"/>
    <mergeCell ref="L187:M187"/>
    <mergeCell ref="L188:M188"/>
    <mergeCell ref="L189:M189"/>
    <mergeCell ref="N156:Q156"/>
    <mergeCell ref="N157:Q157"/>
    <mergeCell ref="N158:Q158"/>
    <mergeCell ref="N159:Q159"/>
    <mergeCell ref="N160:Q160"/>
    <mergeCell ref="N161:Q161"/>
    <mergeCell ref="N162:Q162"/>
    <mergeCell ref="N163:Q163"/>
    <mergeCell ref="N164:Q164"/>
    <mergeCell ref="N165:Q165"/>
    <mergeCell ref="N166:Q166"/>
    <mergeCell ref="N167:Q167"/>
    <mergeCell ref="N168:Q168"/>
    <mergeCell ref="N169:Q169"/>
    <mergeCell ref="N170:Q170"/>
    <mergeCell ref="N187:Q187"/>
    <mergeCell ref="N185:Q185"/>
    <mergeCell ref="N186:Q186"/>
    <mergeCell ref="N184:Q184"/>
    <mergeCell ref="N171:Q171"/>
    <mergeCell ref="N189:Q189"/>
    <mergeCell ref="N188:Q188"/>
    <mergeCell ref="F176:I176"/>
    <mergeCell ref="F175:I175"/>
    <mergeCell ref="F177:I177"/>
    <mergeCell ref="F178:I178"/>
    <mergeCell ref="F179:I179"/>
    <mergeCell ref="F180:I180"/>
    <mergeCell ref="F181:I181"/>
    <mergeCell ref="F183:I183"/>
    <mergeCell ref="F185:I185"/>
    <mergeCell ref="F186:I186"/>
    <mergeCell ref="F187:I187"/>
    <mergeCell ref="F188:I188"/>
    <mergeCell ref="F189:I189"/>
    <mergeCell ref="L176:M176"/>
    <mergeCell ref="L175:M175"/>
    <mergeCell ref="L177:M177"/>
    <mergeCell ref="L178:M178"/>
    <mergeCell ref="L179:M179"/>
    <mergeCell ref="L180:M180"/>
    <mergeCell ref="L181:M181"/>
    <mergeCell ref="L183:M183"/>
    <mergeCell ref="L185:M185"/>
  </mergeCells>
  <dataValidations count="2">
    <dataValidation type="list" allowBlank="1" showInputMessage="1" showErrorMessage="1" error="Povolené sú hodnoty K, M." sqref="D185:D190">
      <formula1>"K, M"</formula1>
    </dataValidation>
    <dataValidation type="list" allowBlank="1" showInputMessage="1" showErrorMessage="1" error="Povolené sú hodnoty základná, znížená, nulová." sqref="U185:U190">
      <formula1>"základná, znížená, nulová"</formula1>
    </dataValidation>
  </dataValidations>
  <hyperlinks>
    <hyperlink ref="F1:G1" location="C2" display="1) Krycí list rozpočtu"/>
    <hyperlink ref="H1:K1" location="C87" display="2) Rekapitulácia rozpočtu"/>
    <hyperlink ref="L1" location="C123" display="3) Rozpočet"/>
    <hyperlink ref="S1:T1" location="'Rekapitulácia stavby'!C2" display="Rekapitulácia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66"/>
  <sheetViews>
    <sheetView showGridLines="0" workbookViewId="0">
      <pane ySplit="1" topLeftCell="A2" activePane="bottomLeft" state="frozen"/>
      <selection pane="bottomLeft"/>
    </sheetView>
  </sheetViews>
  <sheetFormatPr defaultRowHeight="14.4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7" width="11.140625" customWidth="1"/>
    <col min="8" max="8" width="12.42578125" customWidth="1"/>
    <col min="9" max="9" width="7" customWidth="1"/>
    <col min="10" max="10" width="5.140625" customWidth="1"/>
    <col min="11" max="11" width="11.42578125" customWidth="1"/>
    <col min="12" max="12" width="12" customWidth="1"/>
    <col min="13" max="14" width="6" customWidth="1"/>
    <col min="15" max="15" width="2" customWidth="1"/>
    <col min="16" max="16" width="12.42578125" customWidth="1"/>
    <col min="17" max="17" width="4.140625" customWidth="1"/>
    <col min="18" max="18" width="1.7109375" customWidth="1"/>
    <col min="19" max="19" width="8.140625" customWidth="1"/>
    <col min="20" max="20" width="29.7109375" customWidth="1"/>
    <col min="21" max="21" width="16.28515625" customWidth="1"/>
    <col min="22" max="22" width="12.28515625" customWidth="1"/>
    <col min="23" max="23" width="16.28515625" customWidth="1"/>
    <col min="24" max="24" width="12.140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66" ht="21.75" customHeight="1">
      <c r="A1" s="125"/>
      <c r="B1" s="12"/>
      <c r="C1" s="12"/>
      <c r="D1" s="13" t="s">
        <v>1</v>
      </c>
      <c r="E1" s="12"/>
      <c r="F1" s="14" t="s">
        <v>121</v>
      </c>
      <c r="G1" s="14"/>
      <c r="H1" s="259" t="s">
        <v>122</v>
      </c>
      <c r="I1" s="259"/>
      <c r="J1" s="259"/>
      <c r="K1" s="259"/>
      <c r="L1" s="14" t="s">
        <v>123</v>
      </c>
      <c r="M1" s="12"/>
      <c r="N1" s="12"/>
      <c r="O1" s="13" t="s">
        <v>124</v>
      </c>
      <c r="P1" s="12"/>
      <c r="Q1" s="12"/>
      <c r="R1" s="12"/>
      <c r="S1" s="14" t="s">
        <v>125</v>
      </c>
      <c r="T1" s="14"/>
      <c r="U1" s="125"/>
      <c r="V1" s="12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</row>
    <row r="2" spans="1:66" ht="36.9" customHeight="1">
      <c r="C2" s="201" t="s">
        <v>7</v>
      </c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S2" s="206"/>
      <c r="T2" s="206"/>
      <c r="U2" s="206"/>
      <c r="V2" s="206"/>
      <c r="W2" s="206"/>
      <c r="X2" s="206"/>
      <c r="Y2" s="206"/>
      <c r="Z2" s="206"/>
      <c r="AA2" s="206"/>
      <c r="AB2" s="206"/>
      <c r="AC2" s="206"/>
      <c r="AT2" s="19" t="s">
        <v>93</v>
      </c>
    </row>
    <row r="3" spans="1:66" ht="6.9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2"/>
      <c r="AT3" s="19" t="s">
        <v>77</v>
      </c>
    </row>
    <row r="4" spans="1:66" ht="36.9" customHeight="1">
      <c r="B4" s="23"/>
      <c r="C4" s="203" t="s">
        <v>126</v>
      </c>
      <c r="D4" s="204"/>
      <c r="E4" s="204"/>
      <c r="F4" s="204"/>
      <c r="G4" s="204"/>
      <c r="H4" s="204"/>
      <c r="I4" s="204"/>
      <c r="J4" s="204"/>
      <c r="K4" s="204"/>
      <c r="L4" s="204"/>
      <c r="M4" s="204"/>
      <c r="N4" s="204"/>
      <c r="O4" s="204"/>
      <c r="P4" s="204"/>
      <c r="Q4" s="204"/>
      <c r="R4" s="24"/>
      <c r="T4" s="18" t="s">
        <v>12</v>
      </c>
      <c r="AT4" s="19" t="s">
        <v>6</v>
      </c>
    </row>
    <row r="5" spans="1:66" ht="6.9" customHeight="1">
      <c r="B5" s="23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4"/>
    </row>
    <row r="6" spans="1:66" ht="25.35" customHeight="1">
      <c r="B6" s="23"/>
      <c r="C6" s="26"/>
      <c r="D6" s="30" t="s">
        <v>17</v>
      </c>
      <c r="E6" s="26"/>
      <c r="F6" s="252" t="str">
        <f>'Rekapitulácia stavby'!K6</f>
        <v>Oprava porúch administratívnej budovy - Okresný súd Bratislava V.</v>
      </c>
      <c r="G6" s="253"/>
      <c r="H6" s="253"/>
      <c r="I6" s="253"/>
      <c r="J6" s="253"/>
      <c r="K6" s="253"/>
      <c r="L6" s="253"/>
      <c r="M6" s="253"/>
      <c r="N6" s="253"/>
      <c r="O6" s="253"/>
      <c r="P6" s="253"/>
      <c r="Q6" s="26"/>
      <c r="R6" s="24"/>
    </row>
    <row r="7" spans="1:66" ht="25.35" customHeight="1">
      <c r="B7" s="23"/>
      <c r="C7" s="26"/>
      <c r="D7" s="30" t="s">
        <v>127</v>
      </c>
      <c r="E7" s="26"/>
      <c r="F7" s="252" t="s">
        <v>128</v>
      </c>
      <c r="G7" s="197"/>
      <c r="H7" s="197"/>
      <c r="I7" s="197"/>
      <c r="J7" s="197"/>
      <c r="K7" s="197"/>
      <c r="L7" s="197"/>
      <c r="M7" s="197"/>
      <c r="N7" s="197"/>
      <c r="O7" s="197"/>
      <c r="P7" s="197"/>
      <c r="Q7" s="26"/>
      <c r="R7" s="24"/>
    </row>
    <row r="8" spans="1:66" s="1" customFormat="1" ht="32.85" customHeight="1">
      <c r="B8" s="35"/>
      <c r="C8" s="36"/>
      <c r="D8" s="29" t="s">
        <v>129</v>
      </c>
      <c r="E8" s="36"/>
      <c r="F8" s="210" t="s">
        <v>384</v>
      </c>
      <c r="G8" s="254"/>
      <c r="H8" s="254"/>
      <c r="I8" s="254"/>
      <c r="J8" s="254"/>
      <c r="K8" s="254"/>
      <c r="L8" s="254"/>
      <c r="M8" s="254"/>
      <c r="N8" s="254"/>
      <c r="O8" s="254"/>
      <c r="P8" s="254"/>
      <c r="Q8" s="36"/>
      <c r="R8" s="37"/>
    </row>
    <row r="9" spans="1:66" s="1" customFormat="1" ht="14.4" customHeight="1">
      <c r="B9" s="35"/>
      <c r="C9" s="36"/>
      <c r="D9" s="30" t="s">
        <v>19</v>
      </c>
      <c r="E9" s="36"/>
      <c r="F9" s="28" t="s">
        <v>20</v>
      </c>
      <c r="G9" s="36"/>
      <c r="H9" s="36"/>
      <c r="I9" s="36"/>
      <c r="J9" s="36"/>
      <c r="K9" s="36"/>
      <c r="L9" s="36"/>
      <c r="M9" s="30" t="s">
        <v>21</v>
      </c>
      <c r="N9" s="36"/>
      <c r="O9" s="28" t="s">
        <v>20</v>
      </c>
      <c r="P9" s="36"/>
      <c r="Q9" s="36"/>
      <c r="R9" s="37"/>
    </row>
    <row r="10" spans="1:66" s="1" customFormat="1" ht="14.4" customHeight="1">
      <c r="B10" s="35"/>
      <c r="C10" s="36"/>
      <c r="D10" s="30" t="s">
        <v>22</v>
      </c>
      <c r="E10" s="36"/>
      <c r="F10" s="28" t="s">
        <v>23</v>
      </c>
      <c r="G10" s="36"/>
      <c r="H10" s="36"/>
      <c r="I10" s="36"/>
      <c r="J10" s="36"/>
      <c r="K10" s="36"/>
      <c r="L10" s="36"/>
      <c r="M10" s="30" t="s">
        <v>24</v>
      </c>
      <c r="N10" s="36"/>
      <c r="O10" s="255" t="str">
        <f>'Rekapitulácia stavby'!AN8</f>
        <v>10. 5. 2018</v>
      </c>
      <c r="P10" s="256"/>
      <c r="Q10" s="36"/>
      <c r="R10" s="37"/>
    </row>
    <row r="11" spans="1:66" s="1" customFormat="1" ht="10.8" customHeight="1">
      <c r="B11" s="35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7"/>
    </row>
    <row r="12" spans="1:66" s="1" customFormat="1" ht="14.4" customHeight="1">
      <c r="B12" s="35"/>
      <c r="C12" s="36"/>
      <c r="D12" s="30" t="s">
        <v>26</v>
      </c>
      <c r="E12" s="36"/>
      <c r="F12" s="36"/>
      <c r="G12" s="36"/>
      <c r="H12" s="36"/>
      <c r="I12" s="36"/>
      <c r="J12" s="36"/>
      <c r="K12" s="36"/>
      <c r="L12" s="36"/>
      <c r="M12" s="30" t="s">
        <v>27</v>
      </c>
      <c r="N12" s="36"/>
      <c r="O12" s="207" t="s">
        <v>20</v>
      </c>
      <c r="P12" s="207"/>
      <c r="Q12" s="36"/>
      <c r="R12" s="37"/>
    </row>
    <row r="13" spans="1:66" s="1" customFormat="1" ht="18" customHeight="1">
      <c r="B13" s="35"/>
      <c r="C13" s="36"/>
      <c r="D13" s="36"/>
      <c r="E13" s="28" t="s">
        <v>28</v>
      </c>
      <c r="F13" s="36"/>
      <c r="G13" s="36"/>
      <c r="H13" s="36"/>
      <c r="I13" s="36"/>
      <c r="J13" s="36"/>
      <c r="K13" s="36"/>
      <c r="L13" s="36"/>
      <c r="M13" s="30" t="s">
        <v>29</v>
      </c>
      <c r="N13" s="36"/>
      <c r="O13" s="207" t="s">
        <v>20</v>
      </c>
      <c r="P13" s="207"/>
      <c r="Q13" s="36"/>
      <c r="R13" s="37"/>
    </row>
    <row r="14" spans="1:66" s="1" customFormat="1" ht="6.9" customHeight="1">
      <c r="B14" s="35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7"/>
    </row>
    <row r="15" spans="1:66" s="1" customFormat="1" ht="14.4" customHeight="1">
      <c r="B15" s="35"/>
      <c r="C15" s="36"/>
      <c r="D15" s="30" t="s">
        <v>30</v>
      </c>
      <c r="E15" s="36"/>
      <c r="F15" s="36"/>
      <c r="G15" s="36"/>
      <c r="H15" s="36"/>
      <c r="I15" s="36"/>
      <c r="J15" s="36"/>
      <c r="K15" s="36"/>
      <c r="L15" s="36"/>
      <c r="M15" s="30" t="s">
        <v>27</v>
      </c>
      <c r="N15" s="36"/>
      <c r="O15" s="257" t="str">
        <f>IF('Rekapitulácia stavby'!AN13="","",'Rekapitulácia stavby'!AN13)</f>
        <v>Vyplň údaj</v>
      </c>
      <c r="P15" s="207"/>
      <c r="Q15" s="36"/>
      <c r="R15" s="37"/>
    </row>
    <row r="16" spans="1:66" s="1" customFormat="1" ht="18" customHeight="1">
      <c r="B16" s="35"/>
      <c r="C16" s="36"/>
      <c r="D16" s="36"/>
      <c r="E16" s="257" t="str">
        <f>IF('Rekapitulácia stavby'!E14="","",'Rekapitulácia stavby'!E14)</f>
        <v>Vyplň údaj</v>
      </c>
      <c r="F16" s="258"/>
      <c r="G16" s="258"/>
      <c r="H16" s="258"/>
      <c r="I16" s="258"/>
      <c r="J16" s="258"/>
      <c r="K16" s="258"/>
      <c r="L16" s="258"/>
      <c r="M16" s="30" t="s">
        <v>29</v>
      </c>
      <c r="N16" s="36"/>
      <c r="O16" s="257" t="str">
        <f>IF('Rekapitulácia stavby'!AN14="","",'Rekapitulácia stavby'!AN14)</f>
        <v>Vyplň údaj</v>
      </c>
      <c r="P16" s="207"/>
      <c r="Q16" s="36"/>
      <c r="R16" s="37"/>
    </row>
    <row r="17" spans="2:18" s="1" customFormat="1" ht="6.9" customHeight="1">
      <c r="B17" s="35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7"/>
    </row>
    <row r="18" spans="2:18" s="1" customFormat="1" ht="14.4" customHeight="1">
      <c r="B18" s="35"/>
      <c r="C18" s="36"/>
      <c r="D18" s="30" t="s">
        <v>32</v>
      </c>
      <c r="E18" s="36"/>
      <c r="F18" s="36"/>
      <c r="G18" s="36"/>
      <c r="H18" s="36"/>
      <c r="I18" s="36"/>
      <c r="J18" s="36"/>
      <c r="K18" s="36"/>
      <c r="L18" s="36"/>
      <c r="M18" s="30" t="s">
        <v>27</v>
      </c>
      <c r="N18" s="36"/>
      <c r="O18" s="207" t="s">
        <v>20</v>
      </c>
      <c r="P18" s="207"/>
      <c r="Q18" s="36"/>
      <c r="R18" s="37"/>
    </row>
    <row r="19" spans="2:18" s="1" customFormat="1" ht="18" customHeight="1">
      <c r="B19" s="35"/>
      <c r="C19" s="36"/>
      <c r="D19" s="36"/>
      <c r="E19" s="28" t="s">
        <v>33</v>
      </c>
      <c r="F19" s="36"/>
      <c r="G19" s="36"/>
      <c r="H19" s="36"/>
      <c r="I19" s="36"/>
      <c r="J19" s="36"/>
      <c r="K19" s="36"/>
      <c r="L19" s="36"/>
      <c r="M19" s="30" t="s">
        <v>29</v>
      </c>
      <c r="N19" s="36"/>
      <c r="O19" s="207" t="s">
        <v>20</v>
      </c>
      <c r="P19" s="207"/>
      <c r="Q19" s="36"/>
      <c r="R19" s="37"/>
    </row>
    <row r="20" spans="2:18" s="1" customFormat="1" ht="6.9" customHeight="1">
      <c r="B20" s="35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7"/>
    </row>
    <row r="21" spans="2:18" s="1" customFormat="1" ht="14.4" customHeight="1">
      <c r="B21" s="35"/>
      <c r="C21" s="36"/>
      <c r="D21" s="30" t="s">
        <v>35</v>
      </c>
      <c r="E21" s="36"/>
      <c r="F21" s="36"/>
      <c r="G21" s="36"/>
      <c r="H21" s="36"/>
      <c r="I21" s="36"/>
      <c r="J21" s="36"/>
      <c r="K21" s="36"/>
      <c r="L21" s="36"/>
      <c r="M21" s="30" t="s">
        <v>27</v>
      </c>
      <c r="N21" s="36"/>
      <c r="O21" s="207" t="str">
        <f>IF('Rekapitulácia stavby'!AN19="","",'Rekapitulácia stavby'!AN19)</f>
        <v/>
      </c>
      <c r="P21" s="207"/>
      <c r="Q21" s="36"/>
      <c r="R21" s="37"/>
    </row>
    <row r="22" spans="2:18" s="1" customFormat="1" ht="18" customHeight="1">
      <c r="B22" s="35"/>
      <c r="C22" s="36"/>
      <c r="D22" s="36"/>
      <c r="E22" s="28" t="str">
        <f>IF('Rekapitulácia stavby'!E20="","",'Rekapitulácia stavby'!E20)</f>
        <v xml:space="preserve"> </v>
      </c>
      <c r="F22" s="36"/>
      <c r="G22" s="36"/>
      <c r="H22" s="36"/>
      <c r="I22" s="36"/>
      <c r="J22" s="36"/>
      <c r="K22" s="36"/>
      <c r="L22" s="36"/>
      <c r="M22" s="30" t="s">
        <v>29</v>
      </c>
      <c r="N22" s="36"/>
      <c r="O22" s="207" t="str">
        <f>IF('Rekapitulácia stavby'!AN20="","",'Rekapitulácia stavby'!AN20)</f>
        <v/>
      </c>
      <c r="P22" s="207"/>
      <c r="Q22" s="36"/>
      <c r="R22" s="37"/>
    </row>
    <row r="23" spans="2:18" s="1" customFormat="1" ht="6.9" customHeight="1">
      <c r="B23" s="35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7"/>
    </row>
    <row r="24" spans="2:18" s="1" customFormat="1" ht="14.4" customHeight="1">
      <c r="B24" s="35"/>
      <c r="C24" s="36"/>
      <c r="D24" s="30" t="s">
        <v>37</v>
      </c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7"/>
    </row>
    <row r="25" spans="2:18" s="1" customFormat="1" ht="16.5" customHeight="1">
      <c r="B25" s="35"/>
      <c r="C25" s="36"/>
      <c r="D25" s="36"/>
      <c r="E25" s="195" t="s">
        <v>20</v>
      </c>
      <c r="F25" s="195"/>
      <c r="G25" s="195"/>
      <c r="H25" s="195"/>
      <c r="I25" s="195"/>
      <c r="J25" s="195"/>
      <c r="K25" s="195"/>
      <c r="L25" s="195"/>
      <c r="M25" s="36"/>
      <c r="N25" s="36"/>
      <c r="O25" s="36"/>
      <c r="P25" s="36"/>
      <c r="Q25" s="36"/>
      <c r="R25" s="37"/>
    </row>
    <row r="26" spans="2:18" s="1" customFormat="1" ht="6.9" customHeight="1">
      <c r="B26" s="35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7"/>
    </row>
    <row r="27" spans="2:18" s="1" customFormat="1" ht="6.9" customHeight="1">
      <c r="B27" s="35"/>
      <c r="C27" s="36"/>
      <c r="D27" s="51"/>
      <c r="E27" s="51"/>
      <c r="F27" s="51"/>
      <c r="G27" s="51"/>
      <c r="H27" s="51"/>
      <c r="I27" s="51"/>
      <c r="J27" s="51"/>
      <c r="K27" s="51"/>
      <c r="L27" s="51"/>
      <c r="M27" s="51"/>
      <c r="N27" s="51"/>
      <c r="O27" s="51"/>
      <c r="P27" s="51"/>
      <c r="Q27" s="36"/>
      <c r="R27" s="37"/>
    </row>
    <row r="28" spans="2:18" s="1" customFormat="1" ht="14.4" customHeight="1">
      <c r="B28" s="35"/>
      <c r="C28" s="36"/>
      <c r="D28" s="126" t="s">
        <v>131</v>
      </c>
      <c r="E28" s="36"/>
      <c r="F28" s="36"/>
      <c r="G28" s="36"/>
      <c r="H28" s="36"/>
      <c r="I28" s="36"/>
      <c r="J28" s="36"/>
      <c r="K28" s="36"/>
      <c r="L28" s="36"/>
      <c r="M28" s="196">
        <f>N89</f>
        <v>0</v>
      </c>
      <c r="N28" s="196"/>
      <c r="O28" s="196"/>
      <c r="P28" s="196"/>
      <c r="Q28" s="36"/>
      <c r="R28" s="37"/>
    </row>
    <row r="29" spans="2:18" s="1" customFormat="1" ht="14.4" customHeight="1">
      <c r="B29" s="35"/>
      <c r="C29" s="36"/>
      <c r="D29" s="34" t="s">
        <v>115</v>
      </c>
      <c r="E29" s="36"/>
      <c r="F29" s="36"/>
      <c r="G29" s="36"/>
      <c r="H29" s="36"/>
      <c r="I29" s="36"/>
      <c r="J29" s="36"/>
      <c r="K29" s="36"/>
      <c r="L29" s="36"/>
      <c r="M29" s="196">
        <f>N100</f>
        <v>0</v>
      </c>
      <c r="N29" s="196"/>
      <c r="O29" s="196"/>
      <c r="P29" s="196"/>
      <c r="Q29" s="36"/>
      <c r="R29" s="37"/>
    </row>
    <row r="30" spans="2:18" s="1" customFormat="1" ht="6.9" customHeight="1">
      <c r="B30" s="35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7"/>
    </row>
    <row r="31" spans="2:18" s="1" customFormat="1" ht="25.35" customHeight="1">
      <c r="B31" s="35"/>
      <c r="C31" s="36"/>
      <c r="D31" s="127" t="s">
        <v>40</v>
      </c>
      <c r="E31" s="36"/>
      <c r="F31" s="36"/>
      <c r="G31" s="36"/>
      <c r="H31" s="36"/>
      <c r="I31" s="36"/>
      <c r="J31" s="36"/>
      <c r="K31" s="36"/>
      <c r="L31" s="36"/>
      <c r="M31" s="260">
        <f>ROUND(M28+M29,2)</f>
        <v>0</v>
      </c>
      <c r="N31" s="254"/>
      <c r="O31" s="254"/>
      <c r="P31" s="254"/>
      <c r="Q31" s="36"/>
      <c r="R31" s="37"/>
    </row>
    <row r="32" spans="2:18" s="1" customFormat="1" ht="6.9" customHeight="1">
      <c r="B32" s="35"/>
      <c r="C32" s="36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36"/>
      <c r="R32" s="37"/>
    </row>
    <row r="33" spans="2:18" s="1" customFormat="1" ht="14.4" customHeight="1">
      <c r="B33" s="35"/>
      <c r="C33" s="36"/>
      <c r="D33" s="42" t="s">
        <v>41</v>
      </c>
      <c r="E33" s="42" t="s">
        <v>42</v>
      </c>
      <c r="F33" s="43">
        <v>0.2</v>
      </c>
      <c r="G33" s="128" t="s">
        <v>43</v>
      </c>
      <c r="H33" s="261">
        <f>ROUND((((SUM(BE100:BE107)+SUM(BE126:BE159))+SUM(BE161:BE165))),2)</f>
        <v>0</v>
      </c>
      <c r="I33" s="254"/>
      <c r="J33" s="254"/>
      <c r="K33" s="36"/>
      <c r="L33" s="36"/>
      <c r="M33" s="261">
        <f>ROUND(((ROUND((SUM(BE100:BE107)+SUM(BE126:BE159)), 2)*F33)+SUM(BE161:BE165)*F33),2)</f>
        <v>0</v>
      </c>
      <c r="N33" s="254"/>
      <c r="O33" s="254"/>
      <c r="P33" s="254"/>
      <c r="Q33" s="36"/>
      <c r="R33" s="37"/>
    </row>
    <row r="34" spans="2:18" s="1" customFormat="1" ht="14.4" customHeight="1">
      <c r="B34" s="35"/>
      <c r="C34" s="36"/>
      <c r="D34" s="36"/>
      <c r="E34" s="42" t="s">
        <v>44</v>
      </c>
      <c r="F34" s="43">
        <v>0.2</v>
      </c>
      <c r="G34" s="128" t="s">
        <v>43</v>
      </c>
      <c r="H34" s="261">
        <f>ROUND((((SUM(BF100:BF107)+SUM(BF126:BF159))+SUM(BF161:BF165))),2)</f>
        <v>0</v>
      </c>
      <c r="I34" s="254"/>
      <c r="J34" s="254"/>
      <c r="K34" s="36"/>
      <c r="L34" s="36"/>
      <c r="M34" s="261">
        <f>ROUND(((ROUND((SUM(BF100:BF107)+SUM(BF126:BF159)), 2)*F34)+SUM(BF161:BF165)*F34),2)</f>
        <v>0</v>
      </c>
      <c r="N34" s="254"/>
      <c r="O34" s="254"/>
      <c r="P34" s="254"/>
      <c r="Q34" s="36"/>
      <c r="R34" s="37"/>
    </row>
    <row r="35" spans="2:18" s="1" customFormat="1" ht="14.4" hidden="1" customHeight="1">
      <c r="B35" s="35"/>
      <c r="C35" s="36"/>
      <c r="D35" s="36"/>
      <c r="E35" s="42" t="s">
        <v>45</v>
      </c>
      <c r="F35" s="43">
        <v>0.2</v>
      </c>
      <c r="G35" s="128" t="s">
        <v>43</v>
      </c>
      <c r="H35" s="261">
        <f>ROUND((((SUM(BG100:BG107)+SUM(BG126:BG159))+SUM(BG161:BG165))),2)</f>
        <v>0</v>
      </c>
      <c r="I35" s="254"/>
      <c r="J35" s="254"/>
      <c r="K35" s="36"/>
      <c r="L35" s="36"/>
      <c r="M35" s="261">
        <v>0</v>
      </c>
      <c r="N35" s="254"/>
      <c r="O35" s="254"/>
      <c r="P35" s="254"/>
      <c r="Q35" s="36"/>
      <c r="R35" s="37"/>
    </row>
    <row r="36" spans="2:18" s="1" customFormat="1" ht="14.4" hidden="1" customHeight="1">
      <c r="B36" s="35"/>
      <c r="C36" s="36"/>
      <c r="D36" s="36"/>
      <c r="E36" s="42" t="s">
        <v>46</v>
      </c>
      <c r="F36" s="43">
        <v>0.2</v>
      </c>
      <c r="G36" s="128" t="s">
        <v>43</v>
      </c>
      <c r="H36" s="261">
        <f>ROUND((((SUM(BH100:BH107)+SUM(BH126:BH159))+SUM(BH161:BH165))),2)</f>
        <v>0</v>
      </c>
      <c r="I36" s="254"/>
      <c r="J36" s="254"/>
      <c r="K36" s="36"/>
      <c r="L36" s="36"/>
      <c r="M36" s="261">
        <v>0</v>
      </c>
      <c r="N36" s="254"/>
      <c r="O36" s="254"/>
      <c r="P36" s="254"/>
      <c r="Q36" s="36"/>
      <c r="R36" s="37"/>
    </row>
    <row r="37" spans="2:18" s="1" customFormat="1" ht="14.4" hidden="1" customHeight="1">
      <c r="B37" s="35"/>
      <c r="C37" s="36"/>
      <c r="D37" s="36"/>
      <c r="E37" s="42" t="s">
        <v>47</v>
      </c>
      <c r="F37" s="43">
        <v>0</v>
      </c>
      <c r="G37" s="128" t="s">
        <v>43</v>
      </c>
      <c r="H37" s="261">
        <f>ROUND((((SUM(BI100:BI107)+SUM(BI126:BI159))+SUM(BI161:BI165))),2)</f>
        <v>0</v>
      </c>
      <c r="I37" s="254"/>
      <c r="J37" s="254"/>
      <c r="K37" s="36"/>
      <c r="L37" s="36"/>
      <c r="M37" s="261">
        <v>0</v>
      </c>
      <c r="N37" s="254"/>
      <c r="O37" s="254"/>
      <c r="P37" s="254"/>
      <c r="Q37" s="36"/>
      <c r="R37" s="37"/>
    </row>
    <row r="38" spans="2:18" s="1" customFormat="1" ht="6.9" customHeight="1">
      <c r="B38" s="35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7"/>
    </row>
    <row r="39" spans="2:18" s="1" customFormat="1" ht="25.35" customHeight="1">
      <c r="B39" s="35"/>
      <c r="C39" s="124"/>
      <c r="D39" s="129" t="s">
        <v>48</v>
      </c>
      <c r="E39" s="79"/>
      <c r="F39" s="79"/>
      <c r="G39" s="130" t="s">
        <v>49</v>
      </c>
      <c r="H39" s="131" t="s">
        <v>50</v>
      </c>
      <c r="I39" s="79"/>
      <c r="J39" s="79"/>
      <c r="K39" s="79"/>
      <c r="L39" s="262">
        <f>SUM(M31:M37)</f>
        <v>0</v>
      </c>
      <c r="M39" s="262"/>
      <c r="N39" s="262"/>
      <c r="O39" s="262"/>
      <c r="P39" s="263"/>
      <c r="Q39" s="124"/>
      <c r="R39" s="37"/>
    </row>
    <row r="40" spans="2:18" s="1" customFormat="1" ht="14.4" customHeight="1">
      <c r="B40" s="35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7"/>
    </row>
    <row r="41" spans="2:18" s="1" customFormat="1" ht="14.4" customHeight="1">
      <c r="B41" s="35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7"/>
    </row>
    <row r="42" spans="2:18" ht="12">
      <c r="B42" s="23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4"/>
    </row>
    <row r="43" spans="2:18" ht="12">
      <c r="B43" s="23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4"/>
    </row>
    <row r="44" spans="2:18" ht="12">
      <c r="B44" s="23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4"/>
    </row>
    <row r="45" spans="2:18" ht="12">
      <c r="B45" s="23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4"/>
    </row>
    <row r="46" spans="2:18" ht="12">
      <c r="B46" s="23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4"/>
    </row>
    <row r="47" spans="2:18" ht="12">
      <c r="B47" s="23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4"/>
    </row>
    <row r="48" spans="2:18" ht="12">
      <c r="B48" s="23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4"/>
    </row>
    <row r="49" spans="2:18" ht="12">
      <c r="B49" s="23"/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4"/>
    </row>
    <row r="50" spans="2:18" s="1" customFormat="1">
      <c r="B50" s="35"/>
      <c r="C50" s="36"/>
      <c r="D50" s="50" t="s">
        <v>51</v>
      </c>
      <c r="E50" s="51"/>
      <c r="F50" s="51"/>
      <c r="G50" s="51"/>
      <c r="H50" s="52"/>
      <c r="I50" s="36"/>
      <c r="J50" s="50" t="s">
        <v>52</v>
      </c>
      <c r="K50" s="51"/>
      <c r="L50" s="51"/>
      <c r="M50" s="51"/>
      <c r="N50" s="51"/>
      <c r="O50" s="51"/>
      <c r="P50" s="52"/>
      <c r="Q50" s="36"/>
      <c r="R50" s="37"/>
    </row>
    <row r="51" spans="2:18" ht="12">
      <c r="B51" s="23"/>
      <c r="C51" s="26"/>
      <c r="D51" s="53"/>
      <c r="E51" s="26"/>
      <c r="F51" s="26"/>
      <c r="G51" s="26"/>
      <c r="H51" s="54"/>
      <c r="I51" s="26"/>
      <c r="J51" s="53"/>
      <c r="K51" s="26"/>
      <c r="L51" s="26"/>
      <c r="M51" s="26"/>
      <c r="N51" s="26"/>
      <c r="O51" s="26"/>
      <c r="P51" s="54"/>
      <c r="Q51" s="26"/>
      <c r="R51" s="24"/>
    </row>
    <row r="52" spans="2:18" ht="12">
      <c r="B52" s="23"/>
      <c r="C52" s="26"/>
      <c r="D52" s="53"/>
      <c r="E52" s="26"/>
      <c r="F52" s="26"/>
      <c r="G52" s="26"/>
      <c r="H52" s="54"/>
      <c r="I52" s="26"/>
      <c r="J52" s="53"/>
      <c r="K52" s="26"/>
      <c r="L52" s="26"/>
      <c r="M52" s="26"/>
      <c r="N52" s="26"/>
      <c r="O52" s="26"/>
      <c r="P52" s="54"/>
      <c r="Q52" s="26"/>
      <c r="R52" s="24"/>
    </row>
    <row r="53" spans="2:18" ht="12">
      <c r="B53" s="23"/>
      <c r="C53" s="26"/>
      <c r="D53" s="53"/>
      <c r="E53" s="26"/>
      <c r="F53" s="26"/>
      <c r="G53" s="26"/>
      <c r="H53" s="54"/>
      <c r="I53" s="26"/>
      <c r="J53" s="53"/>
      <c r="K53" s="26"/>
      <c r="L53" s="26"/>
      <c r="M53" s="26"/>
      <c r="N53" s="26"/>
      <c r="O53" s="26"/>
      <c r="P53" s="54"/>
      <c r="Q53" s="26"/>
      <c r="R53" s="24"/>
    </row>
    <row r="54" spans="2:18" ht="12">
      <c r="B54" s="23"/>
      <c r="C54" s="26"/>
      <c r="D54" s="53"/>
      <c r="E54" s="26"/>
      <c r="F54" s="26"/>
      <c r="G54" s="26"/>
      <c r="H54" s="54"/>
      <c r="I54" s="26"/>
      <c r="J54" s="53"/>
      <c r="K54" s="26"/>
      <c r="L54" s="26"/>
      <c r="M54" s="26"/>
      <c r="N54" s="26"/>
      <c r="O54" s="26"/>
      <c r="P54" s="54"/>
      <c r="Q54" s="26"/>
      <c r="R54" s="24"/>
    </row>
    <row r="55" spans="2:18" ht="12">
      <c r="B55" s="23"/>
      <c r="C55" s="26"/>
      <c r="D55" s="53"/>
      <c r="E55" s="26"/>
      <c r="F55" s="26"/>
      <c r="G55" s="26"/>
      <c r="H55" s="54"/>
      <c r="I55" s="26"/>
      <c r="J55" s="53"/>
      <c r="K55" s="26"/>
      <c r="L55" s="26"/>
      <c r="M55" s="26"/>
      <c r="N55" s="26"/>
      <c r="O55" s="26"/>
      <c r="P55" s="54"/>
      <c r="Q55" s="26"/>
      <c r="R55" s="24"/>
    </row>
    <row r="56" spans="2:18" ht="12">
      <c r="B56" s="23"/>
      <c r="C56" s="26"/>
      <c r="D56" s="53"/>
      <c r="E56" s="26"/>
      <c r="F56" s="26"/>
      <c r="G56" s="26"/>
      <c r="H56" s="54"/>
      <c r="I56" s="26"/>
      <c r="J56" s="53"/>
      <c r="K56" s="26"/>
      <c r="L56" s="26"/>
      <c r="M56" s="26"/>
      <c r="N56" s="26"/>
      <c r="O56" s="26"/>
      <c r="P56" s="54"/>
      <c r="Q56" s="26"/>
      <c r="R56" s="24"/>
    </row>
    <row r="57" spans="2:18" ht="12">
      <c r="B57" s="23"/>
      <c r="C57" s="26"/>
      <c r="D57" s="53"/>
      <c r="E57" s="26"/>
      <c r="F57" s="26"/>
      <c r="G57" s="26"/>
      <c r="H57" s="54"/>
      <c r="I57" s="26"/>
      <c r="J57" s="53"/>
      <c r="K57" s="26"/>
      <c r="L57" s="26"/>
      <c r="M57" s="26"/>
      <c r="N57" s="26"/>
      <c r="O57" s="26"/>
      <c r="P57" s="54"/>
      <c r="Q57" s="26"/>
      <c r="R57" s="24"/>
    </row>
    <row r="58" spans="2:18" ht="12">
      <c r="B58" s="23"/>
      <c r="C58" s="26"/>
      <c r="D58" s="53"/>
      <c r="E58" s="26"/>
      <c r="F58" s="26"/>
      <c r="G58" s="26"/>
      <c r="H58" s="54"/>
      <c r="I58" s="26"/>
      <c r="J58" s="53"/>
      <c r="K58" s="26"/>
      <c r="L58" s="26"/>
      <c r="M58" s="26"/>
      <c r="N58" s="26"/>
      <c r="O58" s="26"/>
      <c r="P58" s="54"/>
      <c r="Q58" s="26"/>
      <c r="R58" s="24"/>
    </row>
    <row r="59" spans="2:18" s="1" customFormat="1">
      <c r="B59" s="35"/>
      <c r="C59" s="36"/>
      <c r="D59" s="55" t="s">
        <v>53</v>
      </c>
      <c r="E59" s="56"/>
      <c r="F59" s="56"/>
      <c r="G59" s="57" t="s">
        <v>54</v>
      </c>
      <c r="H59" s="58"/>
      <c r="I59" s="36"/>
      <c r="J59" s="55" t="s">
        <v>53</v>
      </c>
      <c r="K59" s="56"/>
      <c r="L59" s="56"/>
      <c r="M59" s="56"/>
      <c r="N59" s="57" t="s">
        <v>54</v>
      </c>
      <c r="O59" s="56"/>
      <c r="P59" s="58"/>
      <c r="Q59" s="36"/>
      <c r="R59" s="37"/>
    </row>
    <row r="60" spans="2:18" ht="12">
      <c r="B60" s="23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4"/>
    </row>
    <row r="61" spans="2:18" s="1" customFormat="1">
      <c r="B61" s="35"/>
      <c r="C61" s="36"/>
      <c r="D61" s="50" t="s">
        <v>55</v>
      </c>
      <c r="E61" s="51"/>
      <c r="F61" s="51"/>
      <c r="G61" s="51"/>
      <c r="H61" s="52"/>
      <c r="I61" s="36"/>
      <c r="J61" s="50" t="s">
        <v>56</v>
      </c>
      <c r="K61" s="51"/>
      <c r="L61" s="51"/>
      <c r="M61" s="51"/>
      <c r="N61" s="51"/>
      <c r="O61" s="51"/>
      <c r="P61" s="52"/>
      <c r="Q61" s="36"/>
      <c r="R61" s="37"/>
    </row>
    <row r="62" spans="2:18" ht="12">
      <c r="B62" s="23"/>
      <c r="C62" s="26"/>
      <c r="D62" s="53"/>
      <c r="E62" s="26"/>
      <c r="F62" s="26"/>
      <c r="G62" s="26"/>
      <c r="H62" s="54"/>
      <c r="I62" s="26"/>
      <c r="J62" s="53"/>
      <c r="K62" s="26"/>
      <c r="L62" s="26"/>
      <c r="M62" s="26"/>
      <c r="N62" s="26"/>
      <c r="O62" s="26"/>
      <c r="P62" s="54"/>
      <c r="Q62" s="26"/>
      <c r="R62" s="24"/>
    </row>
    <row r="63" spans="2:18" ht="12">
      <c r="B63" s="23"/>
      <c r="C63" s="26"/>
      <c r="D63" s="53"/>
      <c r="E63" s="26"/>
      <c r="F63" s="26"/>
      <c r="G63" s="26"/>
      <c r="H63" s="54"/>
      <c r="I63" s="26"/>
      <c r="J63" s="53"/>
      <c r="K63" s="26"/>
      <c r="L63" s="26"/>
      <c r="M63" s="26"/>
      <c r="N63" s="26"/>
      <c r="O63" s="26"/>
      <c r="P63" s="54"/>
      <c r="Q63" s="26"/>
      <c r="R63" s="24"/>
    </row>
    <row r="64" spans="2:18" ht="12">
      <c r="B64" s="23"/>
      <c r="C64" s="26"/>
      <c r="D64" s="53"/>
      <c r="E64" s="26"/>
      <c r="F64" s="26"/>
      <c r="G64" s="26"/>
      <c r="H64" s="54"/>
      <c r="I64" s="26"/>
      <c r="J64" s="53"/>
      <c r="K64" s="26"/>
      <c r="L64" s="26"/>
      <c r="M64" s="26"/>
      <c r="N64" s="26"/>
      <c r="O64" s="26"/>
      <c r="P64" s="54"/>
      <c r="Q64" s="26"/>
      <c r="R64" s="24"/>
    </row>
    <row r="65" spans="2:21" ht="12">
      <c r="B65" s="23"/>
      <c r="C65" s="26"/>
      <c r="D65" s="53"/>
      <c r="E65" s="26"/>
      <c r="F65" s="26"/>
      <c r="G65" s="26"/>
      <c r="H65" s="54"/>
      <c r="I65" s="26"/>
      <c r="J65" s="53"/>
      <c r="K65" s="26"/>
      <c r="L65" s="26"/>
      <c r="M65" s="26"/>
      <c r="N65" s="26"/>
      <c r="O65" s="26"/>
      <c r="P65" s="54"/>
      <c r="Q65" s="26"/>
      <c r="R65" s="24"/>
    </row>
    <row r="66" spans="2:21" ht="12">
      <c r="B66" s="23"/>
      <c r="C66" s="26"/>
      <c r="D66" s="53"/>
      <c r="E66" s="26"/>
      <c r="F66" s="26"/>
      <c r="G66" s="26"/>
      <c r="H66" s="54"/>
      <c r="I66" s="26"/>
      <c r="J66" s="53"/>
      <c r="K66" s="26"/>
      <c r="L66" s="26"/>
      <c r="M66" s="26"/>
      <c r="N66" s="26"/>
      <c r="O66" s="26"/>
      <c r="P66" s="54"/>
      <c r="Q66" s="26"/>
      <c r="R66" s="24"/>
    </row>
    <row r="67" spans="2:21" ht="12">
      <c r="B67" s="23"/>
      <c r="C67" s="26"/>
      <c r="D67" s="53"/>
      <c r="E67" s="26"/>
      <c r="F67" s="26"/>
      <c r="G67" s="26"/>
      <c r="H67" s="54"/>
      <c r="I67" s="26"/>
      <c r="J67" s="53"/>
      <c r="K67" s="26"/>
      <c r="L67" s="26"/>
      <c r="M67" s="26"/>
      <c r="N67" s="26"/>
      <c r="O67" s="26"/>
      <c r="P67" s="54"/>
      <c r="Q67" s="26"/>
      <c r="R67" s="24"/>
    </row>
    <row r="68" spans="2:21" ht="12">
      <c r="B68" s="23"/>
      <c r="C68" s="26"/>
      <c r="D68" s="53"/>
      <c r="E68" s="26"/>
      <c r="F68" s="26"/>
      <c r="G68" s="26"/>
      <c r="H68" s="54"/>
      <c r="I68" s="26"/>
      <c r="J68" s="53"/>
      <c r="K68" s="26"/>
      <c r="L68" s="26"/>
      <c r="M68" s="26"/>
      <c r="N68" s="26"/>
      <c r="O68" s="26"/>
      <c r="P68" s="54"/>
      <c r="Q68" s="26"/>
      <c r="R68" s="24"/>
    </row>
    <row r="69" spans="2:21" ht="12">
      <c r="B69" s="23"/>
      <c r="C69" s="26"/>
      <c r="D69" s="53"/>
      <c r="E69" s="26"/>
      <c r="F69" s="26"/>
      <c r="G69" s="26"/>
      <c r="H69" s="54"/>
      <c r="I69" s="26"/>
      <c r="J69" s="53"/>
      <c r="K69" s="26"/>
      <c r="L69" s="26"/>
      <c r="M69" s="26"/>
      <c r="N69" s="26"/>
      <c r="O69" s="26"/>
      <c r="P69" s="54"/>
      <c r="Q69" s="26"/>
      <c r="R69" s="24"/>
    </row>
    <row r="70" spans="2:21" s="1" customFormat="1">
      <c r="B70" s="35"/>
      <c r="C70" s="36"/>
      <c r="D70" s="55" t="s">
        <v>53</v>
      </c>
      <c r="E70" s="56"/>
      <c r="F70" s="56"/>
      <c r="G70" s="57" t="s">
        <v>54</v>
      </c>
      <c r="H70" s="58"/>
      <c r="I70" s="36"/>
      <c r="J70" s="55" t="s">
        <v>53</v>
      </c>
      <c r="K70" s="56"/>
      <c r="L70" s="56"/>
      <c r="M70" s="56"/>
      <c r="N70" s="57" t="s">
        <v>54</v>
      </c>
      <c r="O70" s="56"/>
      <c r="P70" s="58"/>
      <c r="Q70" s="36"/>
      <c r="R70" s="37"/>
    </row>
    <row r="71" spans="2:21" s="1" customFormat="1" ht="14.4" customHeight="1"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60"/>
      <c r="M71" s="60"/>
      <c r="N71" s="60"/>
      <c r="O71" s="60"/>
      <c r="P71" s="60"/>
      <c r="Q71" s="60"/>
      <c r="R71" s="61"/>
    </row>
    <row r="75" spans="2:21" s="1" customFormat="1" ht="6.9" customHeight="1">
      <c r="B75" s="132"/>
      <c r="C75" s="133"/>
      <c r="D75" s="133"/>
      <c r="E75" s="133"/>
      <c r="F75" s="133"/>
      <c r="G75" s="133"/>
      <c r="H75" s="133"/>
      <c r="I75" s="133"/>
      <c r="J75" s="133"/>
      <c r="K75" s="133"/>
      <c r="L75" s="133"/>
      <c r="M75" s="133"/>
      <c r="N75" s="133"/>
      <c r="O75" s="133"/>
      <c r="P75" s="133"/>
      <c r="Q75" s="133"/>
      <c r="R75" s="134"/>
    </row>
    <row r="76" spans="2:21" s="1" customFormat="1" ht="36.9" customHeight="1">
      <c r="B76" s="35"/>
      <c r="C76" s="203" t="s">
        <v>132</v>
      </c>
      <c r="D76" s="204"/>
      <c r="E76" s="204"/>
      <c r="F76" s="204"/>
      <c r="G76" s="204"/>
      <c r="H76" s="204"/>
      <c r="I76" s="204"/>
      <c r="J76" s="204"/>
      <c r="K76" s="204"/>
      <c r="L76" s="204"/>
      <c r="M76" s="204"/>
      <c r="N76" s="204"/>
      <c r="O76" s="204"/>
      <c r="P76" s="204"/>
      <c r="Q76" s="204"/>
      <c r="R76" s="37"/>
      <c r="T76" s="135"/>
      <c r="U76" s="135"/>
    </row>
    <row r="77" spans="2:21" s="1" customFormat="1" ht="6.9" customHeight="1"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36"/>
      <c r="M77" s="36"/>
      <c r="N77" s="36"/>
      <c r="O77" s="36"/>
      <c r="P77" s="36"/>
      <c r="Q77" s="36"/>
      <c r="R77" s="37"/>
      <c r="T77" s="135"/>
      <c r="U77" s="135"/>
    </row>
    <row r="78" spans="2:21" s="1" customFormat="1" ht="30" customHeight="1">
      <c r="B78" s="35"/>
      <c r="C78" s="30" t="s">
        <v>17</v>
      </c>
      <c r="D78" s="36"/>
      <c r="E78" s="36"/>
      <c r="F78" s="252" t="str">
        <f>F6</f>
        <v>Oprava porúch administratívnej budovy - Okresný súd Bratislava V.</v>
      </c>
      <c r="G78" s="253"/>
      <c r="H78" s="253"/>
      <c r="I78" s="253"/>
      <c r="J78" s="253"/>
      <c r="K78" s="253"/>
      <c r="L78" s="253"/>
      <c r="M78" s="253"/>
      <c r="N78" s="253"/>
      <c r="O78" s="253"/>
      <c r="P78" s="253"/>
      <c r="Q78" s="36"/>
      <c r="R78" s="37"/>
      <c r="T78" s="135"/>
      <c r="U78" s="135"/>
    </row>
    <row r="79" spans="2:21" ht="30" customHeight="1">
      <c r="B79" s="23"/>
      <c r="C79" s="30" t="s">
        <v>127</v>
      </c>
      <c r="D79" s="26"/>
      <c r="E79" s="26"/>
      <c r="F79" s="252" t="s">
        <v>128</v>
      </c>
      <c r="G79" s="197"/>
      <c r="H79" s="197"/>
      <c r="I79" s="197"/>
      <c r="J79" s="197"/>
      <c r="K79" s="197"/>
      <c r="L79" s="197"/>
      <c r="M79" s="197"/>
      <c r="N79" s="197"/>
      <c r="O79" s="197"/>
      <c r="P79" s="197"/>
      <c r="Q79" s="26"/>
      <c r="R79" s="24"/>
      <c r="T79" s="136"/>
      <c r="U79" s="136"/>
    </row>
    <row r="80" spans="2:21" s="1" customFormat="1" ht="36.9" customHeight="1">
      <c r="B80" s="35"/>
      <c r="C80" s="69" t="s">
        <v>129</v>
      </c>
      <c r="D80" s="36"/>
      <c r="E80" s="36"/>
      <c r="F80" s="215" t="str">
        <f>F8</f>
        <v>OC2 - Obnova časť 2, strecha blok B</v>
      </c>
      <c r="G80" s="254"/>
      <c r="H80" s="254"/>
      <c r="I80" s="254"/>
      <c r="J80" s="254"/>
      <c r="K80" s="254"/>
      <c r="L80" s="254"/>
      <c r="M80" s="254"/>
      <c r="N80" s="254"/>
      <c r="O80" s="254"/>
      <c r="P80" s="254"/>
      <c r="Q80" s="36"/>
      <c r="R80" s="37"/>
      <c r="T80" s="135"/>
      <c r="U80" s="135"/>
    </row>
    <row r="81" spans="2:47" s="1" customFormat="1" ht="6.9" customHeight="1"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36"/>
      <c r="R81" s="37"/>
      <c r="T81" s="135"/>
      <c r="U81" s="135"/>
    </row>
    <row r="82" spans="2:47" s="1" customFormat="1" ht="18" customHeight="1">
      <c r="B82" s="35"/>
      <c r="C82" s="30" t="s">
        <v>22</v>
      </c>
      <c r="D82" s="36"/>
      <c r="E82" s="36"/>
      <c r="F82" s="28" t="str">
        <f>F10</f>
        <v>Bratislava  V</v>
      </c>
      <c r="G82" s="36"/>
      <c r="H82" s="36"/>
      <c r="I82" s="36"/>
      <c r="J82" s="36"/>
      <c r="K82" s="30" t="s">
        <v>24</v>
      </c>
      <c r="L82" s="36"/>
      <c r="M82" s="256" t="str">
        <f>IF(O10="","",O10)</f>
        <v>10. 5. 2018</v>
      </c>
      <c r="N82" s="256"/>
      <c r="O82" s="256"/>
      <c r="P82" s="256"/>
      <c r="Q82" s="36"/>
      <c r="R82" s="37"/>
      <c r="T82" s="135"/>
      <c r="U82" s="135"/>
    </row>
    <row r="83" spans="2:47" s="1" customFormat="1" ht="6.9" customHeight="1"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7"/>
      <c r="T83" s="135"/>
      <c r="U83" s="135"/>
    </row>
    <row r="84" spans="2:47" s="1" customFormat="1" ht="13.2">
      <c r="B84" s="35"/>
      <c r="C84" s="30" t="s">
        <v>26</v>
      </c>
      <c r="D84" s="36"/>
      <c r="E84" s="36"/>
      <c r="F84" s="28" t="str">
        <f>E13</f>
        <v>Okresný súd, Bratislava V, Prokofievova 6-12</v>
      </c>
      <c r="G84" s="36"/>
      <c r="H84" s="36"/>
      <c r="I84" s="36"/>
      <c r="J84" s="36"/>
      <c r="K84" s="30" t="s">
        <v>32</v>
      </c>
      <c r="L84" s="36"/>
      <c r="M84" s="207" t="str">
        <f>E19</f>
        <v>Ing. Stanislav Šutliak, PhD -  EPISS</v>
      </c>
      <c r="N84" s="207"/>
      <c r="O84" s="207"/>
      <c r="P84" s="207"/>
      <c r="Q84" s="207"/>
      <c r="R84" s="37"/>
      <c r="T84" s="135"/>
      <c r="U84" s="135"/>
    </row>
    <row r="85" spans="2:47" s="1" customFormat="1" ht="14.4" customHeight="1">
      <c r="B85" s="35"/>
      <c r="C85" s="30" t="s">
        <v>30</v>
      </c>
      <c r="D85" s="36"/>
      <c r="E85" s="36"/>
      <c r="F85" s="28" t="str">
        <f>IF(E16="","",E16)</f>
        <v>Vyplň údaj</v>
      </c>
      <c r="G85" s="36"/>
      <c r="H85" s="36"/>
      <c r="I85" s="36"/>
      <c r="J85" s="36"/>
      <c r="K85" s="30" t="s">
        <v>35</v>
      </c>
      <c r="L85" s="36"/>
      <c r="M85" s="207" t="str">
        <f>E22</f>
        <v xml:space="preserve"> </v>
      </c>
      <c r="N85" s="207"/>
      <c r="O85" s="207"/>
      <c r="P85" s="207"/>
      <c r="Q85" s="207"/>
      <c r="R85" s="37"/>
      <c r="T85" s="135"/>
      <c r="U85" s="135"/>
    </row>
    <row r="86" spans="2:47" s="1" customFormat="1" ht="10.35" customHeight="1"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7"/>
      <c r="T86" s="135"/>
      <c r="U86" s="135"/>
    </row>
    <row r="87" spans="2:47" s="1" customFormat="1" ht="29.25" customHeight="1">
      <c r="B87" s="35"/>
      <c r="C87" s="264" t="s">
        <v>133</v>
      </c>
      <c r="D87" s="265"/>
      <c r="E87" s="265"/>
      <c r="F87" s="265"/>
      <c r="G87" s="265"/>
      <c r="H87" s="124"/>
      <c r="I87" s="124"/>
      <c r="J87" s="124"/>
      <c r="K87" s="124"/>
      <c r="L87" s="124"/>
      <c r="M87" s="124"/>
      <c r="N87" s="264" t="s">
        <v>134</v>
      </c>
      <c r="O87" s="265"/>
      <c r="P87" s="265"/>
      <c r="Q87" s="265"/>
      <c r="R87" s="37"/>
      <c r="T87" s="135"/>
      <c r="U87" s="135"/>
    </row>
    <row r="88" spans="2:47" s="1" customFormat="1" ht="10.35" customHeight="1"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7"/>
      <c r="T88" s="135"/>
      <c r="U88" s="135"/>
    </row>
    <row r="89" spans="2:47" s="1" customFormat="1" ht="29.25" customHeight="1">
      <c r="B89" s="35"/>
      <c r="C89" s="137" t="s">
        <v>135</v>
      </c>
      <c r="D89" s="36"/>
      <c r="E89" s="36"/>
      <c r="F89" s="36"/>
      <c r="G89" s="36"/>
      <c r="H89" s="36"/>
      <c r="I89" s="36"/>
      <c r="J89" s="36"/>
      <c r="K89" s="36"/>
      <c r="L89" s="36"/>
      <c r="M89" s="36"/>
      <c r="N89" s="232">
        <f>N126</f>
        <v>0</v>
      </c>
      <c r="O89" s="266"/>
      <c r="P89" s="266"/>
      <c r="Q89" s="266"/>
      <c r="R89" s="37"/>
      <c r="T89" s="135"/>
      <c r="U89" s="135"/>
      <c r="AU89" s="19" t="s">
        <v>136</v>
      </c>
    </row>
    <row r="90" spans="2:47" s="7" customFormat="1" ht="24.9" customHeight="1">
      <c r="B90" s="138"/>
      <c r="C90" s="139"/>
      <c r="D90" s="140" t="s">
        <v>385</v>
      </c>
      <c r="E90" s="139"/>
      <c r="F90" s="139"/>
      <c r="G90" s="139"/>
      <c r="H90" s="139"/>
      <c r="I90" s="139"/>
      <c r="J90" s="139"/>
      <c r="K90" s="139"/>
      <c r="L90" s="139"/>
      <c r="M90" s="139"/>
      <c r="N90" s="269">
        <f>N127</f>
        <v>0</v>
      </c>
      <c r="O90" s="268"/>
      <c r="P90" s="268"/>
      <c r="Q90" s="268"/>
      <c r="R90" s="141"/>
      <c r="T90" s="142"/>
      <c r="U90" s="142"/>
    </row>
    <row r="91" spans="2:47" s="8" customFormat="1" ht="19.95" customHeight="1">
      <c r="B91" s="143"/>
      <c r="C91" s="103"/>
      <c r="D91" s="114" t="s">
        <v>386</v>
      </c>
      <c r="E91" s="103"/>
      <c r="F91" s="103"/>
      <c r="G91" s="103"/>
      <c r="H91" s="103"/>
      <c r="I91" s="103"/>
      <c r="J91" s="103"/>
      <c r="K91" s="103"/>
      <c r="L91" s="103"/>
      <c r="M91" s="103"/>
      <c r="N91" s="208">
        <f>N128</f>
        <v>0</v>
      </c>
      <c r="O91" s="209"/>
      <c r="P91" s="209"/>
      <c r="Q91" s="209"/>
      <c r="R91" s="144"/>
      <c r="T91" s="145"/>
      <c r="U91" s="145"/>
    </row>
    <row r="92" spans="2:47" s="8" customFormat="1" ht="19.95" customHeight="1">
      <c r="B92" s="143"/>
      <c r="C92" s="103"/>
      <c r="D92" s="114" t="s">
        <v>387</v>
      </c>
      <c r="E92" s="103"/>
      <c r="F92" s="103"/>
      <c r="G92" s="103"/>
      <c r="H92" s="103"/>
      <c r="I92" s="103"/>
      <c r="J92" s="103"/>
      <c r="K92" s="103"/>
      <c r="L92" s="103"/>
      <c r="M92" s="103"/>
      <c r="N92" s="208">
        <f>N130</f>
        <v>0</v>
      </c>
      <c r="O92" s="209"/>
      <c r="P92" s="209"/>
      <c r="Q92" s="209"/>
      <c r="R92" s="144"/>
      <c r="T92" s="145"/>
      <c r="U92" s="145"/>
    </row>
    <row r="93" spans="2:47" s="8" customFormat="1" ht="19.95" customHeight="1">
      <c r="B93" s="143"/>
      <c r="C93" s="103"/>
      <c r="D93" s="114" t="s">
        <v>388</v>
      </c>
      <c r="E93" s="103"/>
      <c r="F93" s="103"/>
      <c r="G93" s="103"/>
      <c r="H93" s="103"/>
      <c r="I93" s="103"/>
      <c r="J93" s="103"/>
      <c r="K93" s="103"/>
      <c r="L93" s="103"/>
      <c r="M93" s="103"/>
      <c r="N93" s="208">
        <f>N132</f>
        <v>0</v>
      </c>
      <c r="O93" s="209"/>
      <c r="P93" s="209"/>
      <c r="Q93" s="209"/>
      <c r="R93" s="144"/>
      <c r="T93" s="145"/>
      <c r="U93" s="145"/>
    </row>
    <row r="94" spans="2:47" s="7" customFormat="1" ht="24.9" customHeight="1">
      <c r="B94" s="138"/>
      <c r="C94" s="139"/>
      <c r="D94" s="140" t="s">
        <v>137</v>
      </c>
      <c r="E94" s="139"/>
      <c r="F94" s="139"/>
      <c r="G94" s="139"/>
      <c r="H94" s="139"/>
      <c r="I94" s="139"/>
      <c r="J94" s="139"/>
      <c r="K94" s="139"/>
      <c r="L94" s="139"/>
      <c r="M94" s="139"/>
      <c r="N94" s="269">
        <f>N134</f>
        <v>0</v>
      </c>
      <c r="O94" s="268"/>
      <c r="P94" s="268"/>
      <c r="Q94" s="268"/>
      <c r="R94" s="141"/>
      <c r="T94" s="142"/>
      <c r="U94" s="142"/>
    </row>
    <row r="95" spans="2:47" s="8" customFormat="1" ht="19.95" customHeight="1">
      <c r="B95" s="143"/>
      <c r="C95" s="103"/>
      <c r="D95" s="114" t="s">
        <v>138</v>
      </c>
      <c r="E95" s="103"/>
      <c r="F95" s="103"/>
      <c r="G95" s="103"/>
      <c r="H95" s="103"/>
      <c r="I95" s="103"/>
      <c r="J95" s="103"/>
      <c r="K95" s="103"/>
      <c r="L95" s="103"/>
      <c r="M95" s="103"/>
      <c r="N95" s="208">
        <f>N135</f>
        <v>0</v>
      </c>
      <c r="O95" s="209"/>
      <c r="P95" s="209"/>
      <c r="Q95" s="209"/>
      <c r="R95" s="144"/>
      <c r="T95" s="145"/>
      <c r="U95" s="145"/>
    </row>
    <row r="96" spans="2:47" s="8" customFormat="1" ht="19.95" customHeight="1">
      <c r="B96" s="143"/>
      <c r="C96" s="103"/>
      <c r="D96" s="114" t="s">
        <v>141</v>
      </c>
      <c r="E96" s="103"/>
      <c r="F96" s="103"/>
      <c r="G96" s="103"/>
      <c r="H96" s="103"/>
      <c r="I96" s="103"/>
      <c r="J96" s="103"/>
      <c r="K96" s="103"/>
      <c r="L96" s="103"/>
      <c r="M96" s="103"/>
      <c r="N96" s="208">
        <f>N152</f>
        <v>0</v>
      </c>
      <c r="O96" s="209"/>
      <c r="P96" s="209"/>
      <c r="Q96" s="209"/>
      <c r="R96" s="144"/>
      <c r="T96" s="145"/>
      <c r="U96" s="145"/>
    </row>
    <row r="97" spans="2:65" s="8" customFormat="1" ht="19.95" customHeight="1">
      <c r="B97" s="143"/>
      <c r="C97" s="103"/>
      <c r="D97" s="114" t="s">
        <v>389</v>
      </c>
      <c r="E97" s="103"/>
      <c r="F97" s="103"/>
      <c r="G97" s="103"/>
      <c r="H97" s="103"/>
      <c r="I97" s="103"/>
      <c r="J97" s="103"/>
      <c r="K97" s="103"/>
      <c r="L97" s="103"/>
      <c r="M97" s="103"/>
      <c r="N97" s="208">
        <f>N158</f>
        <v>0</v>
      </c>
      <c r="O97" s="209"/>
      <c r="P97" s="209"/>
      <c r="Q97" s="209"/>
      <c r="R97" s="144"/>
      <c r="T97" s="145"/>
      <c r="U97" s="145"/>
    </row>
    <row r="98" spans="2:65" s="7" customFormat="1" ht="21.75" customHeight="1">
      <c r="B98" s="138"/>
      <c r="C98" s="139"/>
      <c r="D98" s="140" t="s">
        <v>143</v>
      </c>
      <c r="E98" s="139"/>
      <c r="F98" s="139"/>
      <c r="G98" s="139"/>
      <c r="H98" s="139"/>
      <c r="I98" s="139"/>
      <c r="J98" s="139"/>
      <c r="K98" s="139"/>
      <c r="L98" s="139"/>
      <c r="M98" s="139"/>
      <c r="N98" s="267">
        <f>N160</f>
        <v>0</v>
      </c>
      <c r="O98" s="268"/>
      <c r="P98" s="268"/>
      <c r="Q98" s="268"/>
      <c r="R98" s="141"/>
      <c r="T98" s="142"/>
      <c r="U98" s="142"/>
    </row>
    <row r="99" spans="2:65" s="1" customFormat="1" ht="21.75" customHeight="1"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36"/>
      <c r="M99" s="36"/>
      <c r="N99" s="36"/>
      <c r="O99" s="36"/>
      <c r="P99" s="36"/>
      <c r="Q99" s="36"/>
      <c r="R99" s="37"/>
      <c r="T99" s="135"/>
      <c r="U99" s="135"/>
    </row>
    <row r="100" spans="2:65" s="1" customFormat="1" ht="29.25" customHeight="1">
      <c r="B100" s="35"/>
      <c r="C100" s="137" t="s">
        <v>144</v>
      </c>
      <c r="D100" s="36"/>
      <c r="E100" s="36"/>
      <c r="F100" s="36"/>
      <c r="G100" s="36"/>
      <c r="H100" s="36"/>
      <c r="I100" s="36"/>
      <c r="J100" s="36"/>
      <c r="K100" s="36"/>
      <c r="L100" s="36"/>
      <c r="M100" s="36"/>
      <c r="N100" s="266">
        <f>ROUND(N101+N102+N103+N104+N105+N106,2)</f>
        <v>0</v>
      </c>
      <c r="O100" s="270"/>
      <c r="P100" s="270"/>
      <c r="Q100" s="270"/>
      <c r="R100" s="37"/>
      <c r="T100" s="146"/>
      <c r="U100" s="147" t="s">
        <v>41</v>
      </c>
    </row>
    <row r="101" spans="2:65" s="1" customFormat="1" ht="18" customHeight="1">
      <c r="B101" s="35"/>
      <c r="C101" s="36"/>
      <c r="D101" s="229" t="s">
        <v>145</v>
      </c>
      <c r="E101" s="230"/>
      <c r="F101" s="230"/>
      <c r="G101" s="230"/>
      <c r="H101" s="230"/>
      <c r="I101" s="36"/>
      <c r="J101" s="36"/>
      <c r="K101" s="36"/>
      <c r="L101" s="36"/>
      <c r="M101" s="36"/>
      <c r="N101" s="231">
        <f>ROUND(N89*T101,2)</f>
        <v>0</v>
      </c>
      <c r="O101" s="208"/>
      <c r="P101" s="208"/>
      <c r="Q101" s="208"/>
      <c r="R101" s="37"/>
      <c r="S101" s="148"/>
      <c r="T101" s="149"/>
      <c r="U101" s="150" t="s">
        <v>44</v>
      </c>
      <c r="V101" s="148"/>
      <c r="W101" s="148"/>
      <c r="X101" s="148"/>
      <c r="Y101" s="148"/>
      <c r="Z101" s="148"/>
      <c r="AA101" s="148"/>
      <c r="AB101" s="148"/>
      <c r="AC101" s="148"/>
      <c r="AD101" s="148"/>
      <c r="AE101" s="148"/>
      <c r="AF101" s="148"/>
      <c r="AG101" s="148"/>
      <c r="AH101" s="148"/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51" t="s">
        <v>146</v>
      </c>
      <c r="AZ101" s="148"/>
      <c r="BA101" s="148"/>
      <c r="BB101" s="148"/>
      <c r="BC101" s="148"/>
      <c r="BD101" s="148"/>
      <c r="BE101" s="152">
        <f t="shared" ref="BE101:BE106" si="0">IF(U101="základná",N101,0)</f>
        <v>0</v>
      </c>
      <c r="BF101" s="152">
        <f t="shared" ref="BF101:BF106" si="1">IF(U101="znížená",N101,0)</f>
        <v>0</v>
      </c>
      <c r="BG101" s="152">
        <f t="shared" ref="BG101:BG106" si="2">IF(U101="zákl. prenesená",N101,0)</f>
        <v>0</v>
      </c>
      <c r="BH101" s="152">
        <f t="shared" ref="BH101:BH106" si="3">IF(U101="zníž. prenesená",N101,0)</f>
        <v>0</v>
      </c>
      <c r="BI101" s="152">
        <f t="shared" ref="BI101:BI106" si="4">IF(U101="nulová",N101,0)</f>
        <v>0</v>
      </c>
      <c r="BJ101" s="151" t="s">
        <v>89</v>
      </c>
      <c r="BK101" s="148"/>
      <c r="BL101" s="148"/>
      <c r="BM101" s="148"/>
    </row>
    <row r="102" spans="2:65" s="1" customFormat="1" ht="18" customHeight="1">
      <c r="B102" s="35"/>
      <c r="C102" s="36"/>
      <c r="D102" s="229" t="s">
        <v>147</v>
      </c>
      <c r="E102" s="230"/>
      <c r="F102" s="230"/>
      <c r="G102" s="230"/>
      <c r="H102" s="230"/>
      <c r="I102" s="36"/>
      <c r="J102" s="36"/>
      <c r="K102" s="36"/>
      <c r="L102" s="36"/>
      <c r="M102" s="36"/>
      <c r="N102" s="231">
        <f>ROUND(N89*T102,2)</f>
        <v>0</v>
      </c>
      <c r="O102" s="208"/>
      <c r="P102" s="208"/>
      <c r="Q102" s="208"/>
      <c r="R102" s="37"/>
      <c r="S102" s="148"/>
      <c r="T102" s="149"/>
      <c r="U102" s="150" t="s">
        <v>44</v>
      </c>
      <c r="V102" s="148"/>
      <c r="W102" s="148"/>
      <c r="X102" s="148"/>
      <c r="Y102" s="148"/>
      <c r="Z102" s="148"/>
      <c r="AA102" s="148"/>
      <c r="AB102" s="148"/>
      <c r="AC102" s="148"/>
      <c r="AD102" s="148"/>
      <c r="AE102" s="148"/>
      <c r="AF102" s="148"/>
      <c r="AG102" s="148"/>
      <c r="AH102" s="148"/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51" t="s">
        <v>146</v>
      </c>
      <c r="AZ102" s="148"/>
      <c r="BA102" s="148"/>
      <c r="BB102" s="148"/>
      <c r="BC102" s="148"/>
      <c r="BD102" s="148"/>
      <c r="BE102" s="152">
        <f t="shared" si="0"/>
        <v>0</v>
      </c>
      <c r="BF102" s="152">
        <f t="shared" si="1"/>
        <v>0</v>
      </c>
      <c r="BG102" s="152">
        <f t="shared" si="2"/>
        <v>0</v>
      </c>
      <c r="BH102" s="152">
        <f t="shared" si="3"/>
        <v>0</v>
      </c>
      <c r="BI102" s="152">
        <f t="shared" si="4"/>
        <v>0</v>
      </c>
      <c r="BJ102" s="151" t="s">
        <v>89</v>
      </c>
      <c r="BK102" s="148"/>
      <c r="BL102" s="148"/>
      <c r="BM102" s="148"/>
    </row>
    <row r="103" spans="2:65" s="1" customFormat="1" ht="18" customHeight="1">
      <c r="B103" s="35"/>
      <c r="C103" s="36"/>
      <c r="D103" s="229" t="s">
        <v>148</v>
      </c>
      <c r="E103" s="230"/>
      <c r="F103" s="230"/>
      <c r="G103" s="230"/>
      <c r="H103" s="230"/>
      <c r="I103" s="36"/>
      <c r="J103" s="36"/>
      <c r="K103" s="36"/>
      <c r="L103" s="36"/>
      <c r="M103" s="36"/>
      <c r="N103" s="231">
        <f>ROUND(N89*T103,2)</f>
        <v>0</v>
      </c>
      <c r="O103" s="208"/>
      <c r="P103" s="208"/>
      <c r="Q103" s="208"/>
      <c r="R103" s="37"/>
      <c r="S103" s="148"/>
      <c r="T103" s="149"/>
      <c r="U103" s="150" t="s">
        <v>44</v>
      </c>
      <c r="V103" s="148"/>
      <c r="W103" s="148"/>
      <c r="X103" s="148"/>
      <c r="Y103" s="148"/>
      <c r="Z103" s="148"/>
      <c r="AA103" s="148"/>
      <c r="AB103" s="148"/>
      <c r="AC103" s="148"/>
      <c r="AD103" s="148"/>
      <c r="AE103" s="148"/>
      <c r="AF103" s="148"/>
      <c r="AG103" s="148"/>
      <c r="AH103" s="148"/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51" t="s">
        <v>146</v>
      </c>
      <c r="AZ103" s="148"/>
      <c r="BA103" s="148"/>
      <c r="BB103" s="148"/>
      <c r="BC103" s="148"/>
      <c r="BD103" s="148"/>
      <c r="BE103" s="152">
        <f t="shared" si="0"/>
        <v>0</v>
      </c>
      <c r="BF103" s="152">
        <f t="shared" si="1"/>
        <v>0</v>
      </c>
      <c r="BG103" s="152">
        <f t="shared" si="2"/>
        <v>0</v>
      </c>
      <c r="BH103" s="152">
        <f t="shared" si="3"/>
        <v>0</v>
      </c>
      <c r="BI103" s="152">
        <f t="shared" si="4"/>
        <v>0</v>
      </c>
      <c r="BJ103" s="151" t="s">
        <v>89</v>
      </c>
      <c r="BK103" s="148"/>
      <c r="BL103" s="148"/>
      <c r="BM103" s="148"/>
    </row>
    <row r="104" spans="2:65" s="1" customFormat="1" ht="18" customHeight="1">
      <c r="B104" s="35"/>
      <c r="C104" s="36"/>
      <c r="D104" s="229" t="s">
        <v>149</v>
      </c>
      <c r="E104" s="230"/>
      <c r="F104" s="230"/>
      <c r="G104" s="230"/>
      <c r="H104" s="230"/>
      <c r="I104" s="36"/>
      <c r="J104" s="36"/>
      <c r="K104" s="36"/>
      <c r="L104" s="36"/>
      <c r="M104" s="36"/>
      <c r="N104" s="231">
        <f>ROUND(N89*T104,2)</f>
        <v>0</v>
      </c>
      <c r="O104" s="208"/>
      <c r="P104" s="208"/>
      <c r="Q104" s="208"/>
      <c r="R104" s="37"/>
      <c r="S104" s="148"/>
      <c r="T104" s="149"/>
      <c r="U104" s="150" t="s">
        <v>44</v>
      </c>
      <c r="V104" s="148"/>
      <c r="W104" s="148"/>
      <c r="X104" s="148"/>
      <c r="Y104" s="148"/>
      <c r="Z104" s="148"/>
      <c r="AA104" s="148"/>
      <c r="AB104" s="148"/>
      <c r="AC104" s="148"/>
      <c r="AD104" s="148"/>
      <c r="AE104" s="148"/>
      <c r="AF104" s="148"/>
      <c r="AG104" s="148"/>
      <c r="AH104" s="148"/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51" t="s">
        <v>146</v>
      </c>
      <c r="AZ104" s="148"/>
      <c r="BA104" s="148"/>
      <c r="BB104" s="148"/>
      <c r="BC104" s="148"/>
      <c r="BD104" s="148"/>
      <c r="BE104" s="152">
        <f t="shared" si="0"/>
        <v>0</v>
      </c>
      <c r="BF104" s="152">
        <f t="shared" si="1"/>
        <v>0</v>
      </c>
      <c r="BG104" s="152">
        <f t="shared" si="2"/>
        <v>0</v>
      </c>
      <c r="BH104" s="152">
        <f t="shared" si="3"/>
        <v>0</v>
      </c>
      <c r="BI104" s="152">
        <f t="shared" si="4"/>
        <v>0</v>
      </c>
      <c r="BJ104" s="151" t="s">
        <v>89</v>
      </c>
      <c r="BK104" s="148"/>
      <c r="BL104" s="148"/>
      <c r="BM104" s="148"/>
    </row>
    <row r="105" spans="2:65" s="1" customFormat="1" ht="18" customHeight="1">
      <c r="B105" s="35"/>
      <c r="C105" s="36"/>
      <c r="D105" s="229" t="s">
        <v>150</v>
      </c>
      <c r="E105" s="230"/>
      <c r="F105" s="230"/>
      <c r="G105" s="230"/>
      <c r="H105" s="230"/>
      <c r="I105" s="36"/>
      <c r="J105" s="36"/>
      <c r="K105" s="36"/>
      <c r="L105" s="36"/>
      <c r="M105" s="36"/>
      <c r="N105" s="231">
        <f>ROUND(N89*T105,2)</f>
        <v>0</v>
      </c>
      <c r="O105" s="208"/>
      <c r="P105" s="208"/>
      <c r="Q105" s="208"/>
      <c r="R105" s="37"/>
      <c r="S105" s="148"/>
      <c r="T105" s="149"/>
      <c r="U105" s="150" t="s">
        <v>44</v>
      </c>
      <c r="V105" s="148"/>
      <c r="W105" s="148"/>
      <c r="X105" s="148"/>
      <c r="Y105" s="148"/>
      <c r="Z105" s="148"/>
      <c r="AA105" s="148"/>
      <c r="AB105" s="148"/>
      <c r="AC105" s="148"/>
      <c r="AD105" s="148"/>
      <c r="AE105" s="148"/>
      <c r="AF105" s="148"/>
      <c r="AG105" s="148"/>
      <c r="AH105" s="148"/>
      <c r="AI105" s="148"/>
      <c r="AJ105" s="148"/>
      <c r="AK105" s="148"/>
      <c r="AL105" s="148"/>
      <c r="AM105" s="148"/>
      <c r="AN105" s="148"/>
      <c r="AO105" s="148"/>
      <c r="AP105" s="148"/>
      <c r="AQ105" s="148"/>
      <c r="AR105" s="148"/>
      <c r="AS105" s="148"/>
      <c r="AT105" s="148"/>
      <c r="AU105" s="148"/>
      <c r="AV105" s="148"/>
      <c r="AW105" s="148"/>
      <c r="AX105" s="148"/>
      <c r="AY105" s="151" t="s">
        <v>146</v>
      </c>
      <c r="AZ105" s="148"/>
      <c r="BA105" s="148"/>
      <c r="BB105" s="148"/>
      <c r="BC105" s="148"/>
      <c r="BD105" s="148"/>
      <c r="BE105" s="152">
        <f t="shared" si="0"/>
        <v>0</v>
      </c>
      <c r="BF105" s="152">
        <f t="shared" si="1"/>
        <v>0</v>
      </c>
      <c r="BG105" s="152">
        <f t="shared" si="2"/>
        <v>0</v>
      </c>
      <c r="BH105" s="152">
        <f t="shared" si="3"/>
        <v>0</v>
      </c>
      <c r="BI105" s="152">
        <f t="shared" si="4"/>
        <v>0</v>
      </c>
      <c r="BJ105" s="151" t="s">
        <v>89</v>
      </c>
      <c r="BK105" s="148"/>
      <c r="BL105" s="148"/>
      <c r="BM105" s="148"/>
    </row>
    <row r="106" spans="2:65" s="1" customFormat="1" ht="18" customHeight="1">
      <c r="B106" s="35"/>
      <c r="C106" s="36"/>
      <c r="D106" s="114" t="s">
        <v>151</v>
      </c>
      <c r="E106" s="36"/>
      <c r="F106" s="36"/>
      <c r="G106" s="36"/>
      <c r="H106" s="36"/>
      <c r="I106" s="36"/>
      <c r="J106" s="36"/>
      <c r="K106" s="36"/>
      <c r="L106" s="36"/>
      <c r="M106" s="36"/>
      <c r="N106" s="231">
        <f>ROUND(N89*T106,2)</f>
        <v>0</v>
      </c>
      <c r="O106" s="208"/>
      <c r="P106" s="208"/>
      <c r="Q106" s="208"/>
      <c r="R106" s="37"/>
      <c r="S106" s="148"/>
      <c r="T106" s="153"/>
      <c r="U106" s="154" t="s">
        <v>44</v>
      </c>
      <c r="V106" s="148"/>
      <c r="W106" s="148"/>
      <c r="X106" s="148"/>
      <c r="Y106" s="148"/>
      <c r="Z106" s="148"/>
      <c r="AA106" s="148"/>
      <c r="AB106" s="148"/>
      <c r="AC106" s="148"/>
      <c r="AD106" s="148"/>
      <c r="AE106" s="148"/>
      <c r="AF106" s="148"/>
      <c r="AG106" s="148"/>
      <c r="AH106" s="148"/>
      <c r="AI106" s="148"/>
      <c r="AJ106" s="148"/>
      <c r="AK106" s="148"/>
      <c r="AL106" s="148"/>
      <c r="AM106" s="148"/>
      <c r="AN106" s="148"/>
      <c r="AO106" s="148"/>
      <c r="AP106" s="148"/>
      <c r="AQ106" s="148"/>
      <c r="AR106" s="148"/>
      <c r="AS106" s="148"/>
      <c r="AT106" s="148"/>
      <c r="AU106" s="148"/>
      <c r="AV106" s="148"/>
      <c r="AW106" s="148"/>
      <c r="AX106" s="148"/>
      <c r="AY106" s="151" t="s">
        <v>152</v>
      </c>
      <c r="AZ106" s="148"/>
      <c r="BA106" s="148"/>
      <c r="BB106" s="148"/>
      <c r="BC106" s="148"/>
      <c r="BD106" s="148"/>
      <c r="BE106" s="152">
        <f t="shared" si="0"/>
        <v>0</v>
      </c>
      <c r="BF106" s="152">
        <f t="shared" si="1"/>
        <v>0</v>
      </c>
      <c r="BG106" s="152">
        <f t="shared" si="2"/>
        <v>0</v>
      </c>
      <c r="BH106" s="152">
        <f t="shared" si="3"/>
        <v>0</v>
      </c>
      <c r="BI106" s="152">
        <f t="shared" si="4"/>
        <v>0</v>
      </c>
      <c r="BJ106" s="151" t="s">
        <v>89</v>
      </c>
      <c r="BK106" s="148"/>
      <c r="BL106" s="148"/>
      <c r="BM106" s="148"/>
    </row>
    <row r="107" spans="2:65" s="1" customFormat="1" ht="12">
      <c r="B107" s="35"/>
      <c r="C107" s="36"/>
      <c r="D107" s="36"/>
      <c r="E107" s="36"/>
      <c r="F107" s="36"/>
      <c r="G107" s="36"/>
      <c r="H107" s="36"/>
      <c r="I107" s="36"/>
      <c r="J107" s="36"/>
      <c r="K107" s="36"/>
      <c r="L107" s="36"/>
      <c r="M107" s="36"/>
      <c r="N107" s="36"/>
      <c r="O107" s="36"/>
      <c r="P107" s="36"/>
      <c r="Q107" s="36"/>
      <c r="R107" s="37"/>
      <c r="T107" s="135"/>
      <c r="U107" s="135"/>
    </row>
    <row r="108" spans="2:65" s="1" customFormat="1" ht="29.25" customHeight="1">
      <c r="B108" s="35"/>
      <c r="C108" s="123" t="s">
        <v>120</v>
      </c>
      <c r="D108" s="124"/>
      <c r="E108" s="124"/>
      <c r="F108" s="124"/>
      <c r="G108" s="124"/>
      <c r="H108" s="124"/>
      <c r="I108" s="124"/>
      <c r="J108" s="124"/>
      <c r="K108" s="124"/>
      <c r="L108" s="233">
        <f>ROUND(SUM(N89+N100),2)</f>
        <v>0</v>
      </c>
      <c r="M108" s="233"/>
      <c r="N108" s="233"/>
      <c r="O108" s="233"/>
      <c r="P108" s="233"/>
      <c r="Q108" s="233"/>
      <c r="R108" s="37"/>
      <c r="T108" s="135"/>
      <c r="U108" s="135"/>
    </row>
    <row r="109" spans="2:65" s="1" customFormat="1" ht="6.9" customHeight="1">
      <c r="B109" s="59"/>
      <c r="C109" s="60"/>
      <c r="D109" s="60"/>
      <c r="E109" s="60"/>
      <c r="F109" s="60"/>
      <c r="G109" s="60"/>
      <c r="H109" s="60"/>
      <c r="I109" s="60"/>
      <c r="J109" s="60"/>
      <c r="K109" s="60"/>
      <c r="L109" s="60"/>
      <c r="M109" s="60"/>
      <c r="N109" s="60"/>
      <c r="O109" s="60"/>
      <c r="P109" s="60"/>
      <c r="Q109" s="60"/>
      <c r="R109" s="61"/>
      <c r="T109" s="135"/>
      <c r="U109" s="135"/>
    </row>
    <row r="113" spans="2:63" s="1" customFormat="1" ht="6.9" customHeight="1">
      <c r="B113" s="62"/>
      <c r="C113" s="63"/>
      <c r="D113" s="63"/>
      <c r="E113" s="63"/>
      <c r="F113" s="63"/>
      <c r="G113" s="63"/>
      <c r="H113" s="63"/>
      <c r="I113" s="63"/>
      <c r="J113" s="63"/>
      <c r="K113" s="63"/>
      <c r="L113" s="63"/>
      <c r="M113" s="63"/>
      <c r="N113" s="63"/>
      <c r="O113" s="63"/>
      <c r="P113" s="63"/>
      <c r="Q113" s="63"/>
      <c r="R113" s="64"/>
    </row>
    <row r="114" spans="2:63" s="1" customFormat="1" ht="36.9" customHeight="1">
      <c r="B114" s="35"/>
      <c r="C114" s="203" t="s">
        <v>153</v>
      </c>
      <c r="D114" s="254"/>
      <c r="E114" s="254"/>
      <c r="F114" s="254"/>
      <c r="G114" s="254"/>
      <c r="H114" s="254"/>
      <c r="I114" s="254"/>
      <c r="J114" s="254"/>
      <c r="K114" s="254"/>
      <c r="L114" s="254"/>
      <c r="M114" s="254"/>
      <c r="N114" s="254"/>
      <c r="O114" s="254"/>
      <c r="P114" s="254"/>
      <c r="Q114" s="254"/>
      <c r="R114" s="37"/>
    </row>
    <row r="115" spans="2:63" s="1" customFormat="1" ht="6.9" customHeight="1"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36"/>
      <c r="M115" s="36"/>
      <c r="N115" s="36"/>
      <c r="O115" s="36"/>
      <c r="P115" s="36"/>
      <c r="Q115" s="36"/>
      <c r="R115" s="37"/>
    </row>
    <row r="116" spans="2:63" s="1" customFormat="1" ht="30" customHeight="1">
      <c r="B116" s="35"/>
      <c r="C116" s="30" t="s">
        <v>17</v>
      </c>
      <c r="D116" s="36"/>
      <c r="E116" s="36"/>
      <c r="F116" s="252" t="str">
        <f>F6</f>
        <v>Oprava porúch administratívnej budovy - Okresný súd Bratislava V.</v>
      </c>
      <c r="G116" s="253"/>
      <c r="H116" s="253"/>
      <c r="I116" s="253"/>
      <c r="J116" s="253"/>
      <c r="K116" s="253"/>
      <c r="L116" s="253"/>
      <c r="M116" s="253"/>
      <c r="N116" s="253"/>
      <c r="O116" s="253"/>
      <c r="P116" s="253"/>
      <c r="Q116" s="36"/>
      <c r="R116" s="37"/>
    </row>
    <row r="117" spans="2:63" ht="30" customHeight="1">
      <c r="B117" s="23"/>
      <c r="C117" s="30" t="s">
        <v>127</v>
      </c>
      <c r="D117" s="26"/>
      <c r="E117" s="26"/>
      <c r="F117" s="252" t="s">
        <v>128</v>
      </c>
      <c r="G117" s="197"/>
      <c r="H117" s="197"/>
      <c r="I117" s="197"/>
      <c r="J117" s="197"/>
      <c r="K117" s="197"/>
      <c r="L117" s="197"/>
      <c r="M117" s="197"/>
      <c r="N117" s="197"/>
      <c r="O117" s="197"/>
      <c r="P117" s="197"/>
      <c r="Q117" s="26"/>
      <c r="R117" s="24"/>
    </row>
    <row r="118" spans="2:63" s="1" customFormat="1" ht="36.9" customHeight="1">
      <c r="B118" s="35"/>
      <c r="C118" s="69" t="s">
        <v>129</v>
      </c>
      <c r="D118" s="36"/>
      <c r="E118" s="36"/>
      <c r="F118" s="215" t="str">
        <f>F8</f>
        <v>OC2 - Obnova časť 2, strecha blok B</v>
      </c>
      <c r="G118" s="254"/>
      <c r="H118" s="254"/>
      <c r="I118" s="254"/>
      <c r="J118" s="254"/>
      <c r="K118" s="254"/>
      <c r="L118" s="254"/>
      <c r="M118" s="254"/>
      <c r="N118" s="254"/>
      <c r="O118" s="254"/>
      <c r="P118" s="254"/>
      <c r="Q118" s="36"/>
      <c r="R118" s="37"/>
    </row>
    <row r="119" spans="2:63" s="1" customFormat="1" ht="6.9" customHeight="1"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36"/>
      <c r="M119" s="36"/>
      <c r="N119" s="36"/>
      <c r="O119" s="36"/>
      <c r="P119" s="36"/>
      <c r="Q119" s="36"/>
      <c r="R119" s="37"/>
    </row>
    <row r="120" spans="2:63" s="1" customFormat="1" ht="18" customHeight="1">
      <c r="B120" s="35"/>
      <c r="C120" s="30" t="s">
        <v>22</v>
      </c>
      <c r="D120" s="36"/>
      <c r="E120" s="36"/>
      <c r="F120" s="28" t="str">
        <f>F10</f>
        <v>Bratislava  V</v>
      </c>
      <c r="G120" s="36"/>
      <c r="H120" s="36"/>
      <c r="I120" s="36"/>
      <c r="J120" s="36"/>
      <c r="K120" s="30" t="s">
        <v>24</v>
      </c>
      <c r="L120" s="36"/>
      <c r="M120" s="256" t="str">
        <f>IF(O10="","",O10)</f>
        <v>10. 5. 2018</v>
      </c>
      <c r="N120" s="256"/>
      <c r="O120" s="256"/>
      <c r="P120" s="256"/>
      <c r="Q120" s="36"/>
      <c r="R120" s="37"/>
    </row>
    <row r="121" spans="2:63" s="1" customFormat="1" ht="6.9" customHeight="1">
      <c r="B121" s="35"/>
      <c r="C121" s="36"/>
      <c r="D121" s="36"/>
      <c r="E121" s="36"/>
      <c r="F121" s="36"/>
      <c r="G121" s="36"/>
      <c r="H121" s="36"/>
      <c r="I121" s="36"/>
      <c r="J121" s="36"/>
      <c r="K121" s="36"/>
      <c r="L121" s="36"/>
      <c r="M121" s="36"/>
      <c r="N121" s="36"/>
      <c r="O121" s="36"/>
      <c r="P121" s="36"/>
      <c r="Q121" s="36"/>
      <c r="R121" s="37"/>
    </row>
    <row r="122" spans="2:63" s="1" customFormat="1" ht="13.2">
      <c r="B122" s="35"/>
      <c r="C122" s="30" t="s">
        <v>26</v>
      </c>
      <c r="D122" s="36"/>
      <c r="E122" s="36"/>
      <c r="F122" s="28" t="str">
        <f>E13</f>
        <v>Okresný súd, Bratislava V, Prokofievova 6-12</v>
      </c>
      <c r="G122" s="36"/>
      <c r="H122" s="36"/>
      <c r="I122" s="36"/>
      <c r="J122" s="36"/>
      <c r="K122" s="30" t="s">
        <v>32</v>
      </c>
      <c r="L122" s="36"/>
      <c r="M122" s="207" t="str">
        <f>E19</f>
        <v>Ing. Stanislav Šutliak, PhD -  EPISS</v>
      </c>
      <c r="N122" s="207"/>
      <c r="O122" s="207"/>
      <c r="P122" s="207"/>
      <c r="Q122" s="207"/>
      <c r="R122" s="37"/>
    </row>
    <row r="123" spans="2:63" s="1" customFormat="1" ht="14.4" customHeight="1">
      <c r="B123" s="35"/>
      <c r="C123" s="30" t="s">
        <v>30</v>
      </c>
      <c r="D123" s="36"/>
      <c r="E123" s="36"/>
      <c r="F123" s="28" t="str">
        <f>IF(E16="","",E16)</f>
        <v>Vyplň údaj</v>
      </c>
      <c r="G123" s="36"/>
      <c r="H123" s="36"/>
      <c r="I123" s="36"/>
      <c r="J123" s="36"/>
      <c r="K123" s="30" t="s">
        <v>35</v>
      </c>
      <c r="L123" s="36"/>
      <c r="M123" s="207" t="str">
        <f>E22</f>
        <v xml:space="preserve"> </v>
      </c>
      <c r="N123" s="207"/>
      <c r="O123" s="207"/>
      <c r="P123" s="207"/>
      <c r="Q123" s="207"/>
      <c r="R123" s="37"/>
    </row>
    <row r="124" spans="2:63" s="1" customFormat="1" ht="10.35" customHeight="1">
      <c r="B124" s="35"/>
      <c r="C124" s="36"/>
      <c r="D124" s="36"/>
      <c r="E124" s="36"/>
      <c r="F124" s="36"/>
      <c r="G124" s="36"/>
      <c r="H124" s="36"/>
      <c r="I124" s="36"/>
      <c r="J124" s="36"/>
      <c r="K124" s="36"/>
      <c r="L124" s="36"/>
      <c r="M124" s="36"/>
      <c r="N124" s="36"/>
      <c r="O124" s="36"/>
      <c r="P124" s="36"/>
      <c r="Q124" s="36"/>
      <c r="R124" s="37"/>
    </row>
    <row r="125" spans="2:63" s="9" customFormat="1" ht="29.25" customHeight="1">
      <c r="B125" s="155"/>
      <c r="C125" s="156" t="s">
        <v>154</v>
      </c>
      <c r="D125" s="157" t="s">
        <v>155</v>
      </c>
      <c r="E125" s="157" t="s">
        <v>59</v>
      </c>
      <c r="F125" s="271" t="s">
        <v>156</v>
      </c>
      <c r="G125" s="271"/>
      <c r="H125" s="271"/>
      <c r="I125" s="271"/>
      <c r="J125" s="157" t="s">
        <v>157</v>
      </c>
      <c r="K125" s="157" t="s">
        <v>158</v>
      </c>
      <c r="L125" s="271" t="s">
        <v>159</v>
      </c>
      <c r="M125" s="271"/>
      <c r="N125" s="271" t="s">
        <v>134</v>
      </c>
      <c r="O125" s="271"/>
      <c r="P125" s="271"/>
      <c r="Q125" s="272"/>
      <c r="R125" s="158"/>
      <c r="T125" s="80" t="s">
        <v>160</v>
      </c>
      <c r="U125" s="81" t="s">
        <v>41</v>
      </c>
      <c r="V125" s="81" t="s">
        <v>161</v>
      </c>
      <c r="W125" s="81" t="s">
        <v>162</v>
      </c>
      <c r="X125" s="81" t="s">
        <v>163</v>
      </c>
      <c r="Y125" s="81" t="s">
        <v>164</v>
      </c>
      <c r="Z125" s="81" t="s">
        <v>165</v>
      </c>
      <c r="AA125" s="82" t="s">
        <v>166</v>
      </c>
    </row>
    <row r="126" spans="2:63" s="1" customFormat="1" ht="29.25" customHeight="1">
      <c r="B126" s="35"/>
      <c r="C126" s="84" t="s">
        <v>131</v>
      </c>
      <c r="D126" s="36"/>
      <c r="E126" s="36"/>
      <c r="F126" s="36"/>
      <c r="G126" s="36"/>
      <c r="H126" s="36"/>
      <c r="I126" s="36"/>
      <c r="J126" s="36"/>
      <c r="K126" s="36"/>
      <c r="L126" s="36"/>
      <c r="M126" s="36"/>
      <c r="N126" s="273">
        <f>BK126</f>
        <v>0</v>
      </c>
      <c r="O126" s="274"/>
      <c r="P126" s="274"/>
      <c r="Q126" s="274"/>
      <c r="R126" s="37"/>
      <c r="T126" s="83"/>
      <c r="U126" s="51"/>
      <c r="V126" s="51"/>
      <c r="W126" s="159">
        <f>W127+W134+W160</f>
        <v>0</v>
      </c>
      <c r="X126" s="51"/>
      <c r="Y126" s="159">
        <f>Y127+Y134+Y160</f>
        <v>13.768281</v>
      </c>
      <c r="Z126" s="51"/>
      <c r="AA126" s="160">
        <f>AA127+AA134+AA160</f>
        <v>11.414999999999999</v>
      </c>
      <c r="AT126" s="19" t="s">
        <v>76</v>
      </c>
      <c r="AU126" s="19" t="s">
        <v>136</v>
      </c>
      <c r="BK126" s="161">
        <f>BK127+BK134+BK160</f>
        <v>0</v>
      </c>
    </row>
    <row r="127" spans="2:63" s="10" customFormat="1" ht="37.35" customHeight="1">
      <c r="B127" s="162"/>
      <c r="C127" s="163"/>
      <c r="D127" s="164" t="s">
        <v>385</v>
      </c>
      <c r="E127" s="164"/>
      <c r="F127" s="164"/>
      <c r="G127" s="164"/>
      <c r="H127" s="164"/>
      <c r="I127" s="164"/>
      <c r="J127" s="164"/>
      <c r="K127" s="164"/>
      <c r="L127" s="164"/>
      <c r="M127" s="164"/>
      <c r="N127" s="267">
        <f>BK127</f>
        <v>0</v>
      </c>
      <c r="O127" s="269"/>
      <c r="P127" s="269"/>
      <c r="Q127" s="269"/>
      <c r="R127" s="165"/>
      <c r="T127" s="166"/>
      <c r="U127" s="163"/>
      <c r="V127" s="163"/>
      <c r="W127" s="167">
        <f>W128+W130+W132</f>
        <v>0</v>
      </c>
      <c r="X127" s="163"/>
      <c r="Y127" s="167">
        <f>Y128+Y130+Y132</f>
        <v>12.78552</v>
      </c>
      <c r="Z127" s="163"/>
      <c r="AA127" s="168">
        <f>AA128+AA130+AA132</f>
        <v>9.7439999999999998</v>
      </c>
      <c r="AR127" s="169" t="s">
        <v>84</v>
      </c>
      <c r="AT127" s="170" t="s">
        <v>76</v>
      </c>
      <c r="AU127" s="170" t="s">
        <v>77</v>
      </c>
      <c r="AY127" s="169" t="s">
        <v>167</v>
      </c>
      <c r="BK127" s="171">
        <f>BK128+BK130+BK132</f>
        <v>0</v>
      </c>
    </row>
    <row r="128" spans="2:63" s="10" customFormat="1" ht="19.95" customHeight="1">
      <c r="B128" s="162"/>
      <c r="C128" s="163"/>
      <c r="D128" s="172" t="s">
        <v>386</v>
      </c>
      <c r="E128" s="172"/>
      <c r="F128" s="172"/>
      <c r="G128" s="172"/>
      <c r="H128" s="172"/>
      <c r="I128" s="172"/>
      <c r="J128" s="172"/>
      <c r="K128" s="172"/>
      <c r="L128" s="172"/>
      <c r="M128" s="172"/>
      <c r="N128" s="275">
        <f>BK128</f>
        <v>0</v>
      </c>
      <c r="O128" s="276"/>
      <c r="P128" s="276"/>
      <c r="Q128" s="276"/>
      <c r="R128" s="165"/>
      <c r="T128" s="166"/>
      <c r="U128" s="163"/>
      <c r="V128" s="163"/>
      <c r="W128" s="167">
        <f>W129</f>
        <v>0</v>
      </c>
      <c r="X128" s="163"/>
      <c r="Y128" s="167">
        <f>Y129</f>
        <v>12.78552</v>
      </c>
      <c r="Z128" s="163"/>
      <c r="AA128" s="168">
        <f>AA129</f>
        <v>0</v>
      </c>
      <c r="AR128" s="169" t="s">
        <v>84</v>
      </c>
      <c r="AT128" s="170" t="s">
        <v>76</v>
      </c>
      <c r="AU128" s="170" t="s">
        <v>84</v>
      </c>
      <c r="AY128" s="169" t="s">
        <v>167</v>
      </c>
      <c r="BK128" s="171">
        <f>BK129</f>
        <v>0</v>
      </c>
    </row>
    <row r="129" spans="2:65" s="1" customFormat="1" ht="38.25" customHeight="1">
      <c r="B129" s="35"/>
      <c r="C129" s="173" t="s">
        <v>84</v>
      </c>
      <c r="D129" s="173" t="s">
        <v>168</v>
      </c>
      <c r="E129" s="174" t="s">
        <v>390</v>
      </c>
      <c r="F129" s="240" t="s">
        <v>391</v>
      </c>
      <c r="G129" s="240"/>
      <c r="H129" s="240"/>
      <c r="I129" s="240"/>
      <c r="J129" s="175" t="s">
        <v>392</v>
      </c>
      <c r="K129" s="176">
        <v>6.96</v>
      </c>
      <c r="L129" s="243">
        <v>0</v>
      </c>
      <c r="M129" s="244"/>
      <c r="N129" s="239">
        <f>ROUND(L129*K129,2)</f>
        <v>0</v>
      </c>
      <c r="O129" s="239"/>
      <c r="P129" s="239"/>
      <c r="Q129" s="239"/>
      <c r="R129" s="37"/>
      <c r="T129" s="178" t="s">
        <v>20</v>
      </c>
      <c r="U129" s="44" t="s">
        <v>44</v>
      </c>
      <c r="V129" s="36"/>
      <c r="W129" s="179">
        <f>V129*K129</f>
        <v>0</v>
      </c>
      <c r="X129" s="179">
        <v>1.837</v>
      </c>
      <c r="Y129" s="179">
        <f>X129*K129</f>
        <v>12.78552</v>
      </c>
      <c r="Z129" s="179">
        <v>0</v>
      </c>
      <c r="AA129" s="180">
        <f>Z129*K129</f>
        <v>0</v>
      </c>
      <c r="AR129" s="19" t="s">
        <v>183</v>
      </c>
      <c r="AT129" s="19" t="s">
        <v>168</v>
      </c>
      <c r="AU129" s="19" t="s">
        <v>89</v>
      </c>
      <c r="AY129" s="19" t="s">
        <v>167</v>
      </c>
      <c r="BE129" s="118">
        <f>IF(U129="základná",N129,0)</f>
        <v>0</v>
      </c>
      <c r="BF129" s="118">
        <f>IF(U129="znížená",N129,0)</f>
        <v>0</v>
      </c>
      <c r="BG129" s="118">
        <f>IF(U129="zákl. prenesená",N129,0)</f>
        <v>0</v>
      </c>
      <c r="BH129" s="118">
        <f>IF(U129="zníž. prenesená",N129,0)</f>
        <v>0</v>
      </c>
      <c r="BI129" s="118">
        <f>IF(U129="nulová",N129,0)</f>
        <v>0</v>
      </c>
      <c r="BJ129" s="19" t="s">
        <v>89</v>
      </c>
      <c r="BK129" s="118">
        <f>ROUND(L129*K129,2)</f>
        <v>0</v>
      </c>
      <c r="BL129" s="19" t="s">
        <v>183</v>
      </c>
      <c r="BM129" s="19" t="s">
        <v>393</v>
      </c>
    </row>
    <row r="130" spans="2:65" s="10" customFormat="1" ht="29.85" customHeight="1">
      <c r="B130" s="162"/>
      <c r="C130" s="163"/>
      <c r="D130" s="172" t="s">
        <v>387</v>
      </c>
      <c r="E130" s="172"/>
      <c r="F130" s="172"/>
      <c r="G130" s="172"/>
      <c r="H130" s="172"/>
      <c r="I130" s="172"/>
      <c r="J130" s="172"/>
      <c r="K130" s="172"/>
      <c r="L130" s="172"/>
      <c r="M130" s="172"/>
      <c r="N130" s="250">
        <f>BK130</f>
        <v>0</v>
      </c>
      <c r="O130" s="251"/>
      <c r="P130" s="251"/>
      <c r="Q130" s="251"/>
      <c r="R130" s="165"/>
      <c r="T130" s="166"/>
      <c r="U130" s="163"/>
      <c r="V130" s="163"/>
      <c r="W130" s="167">
        <f>W131</f>
        <v>0</v>
      </c>
      <c r="X130" s="163"/>
      <c r="Y130" s="167">
        <f>Y131</f>
        <v>0</v>
      </c>
      <c r="Z130" s="163"/>
      <c r="AA130" s="168">
        <f>AA131</f>
        <v>9.7439999999999998</v>
      </c>
      <c r="AR130" s="169" t="s">
        <v>84</v>
      </c>
      <c r="AT130" s="170" t="s">
        <v>76</v>
      </c>
      <c r="AU130" s="170" t="s">
        <v>84</v>
      </c>
      <c r="AY130" s="169" t="s">
        <v>167</v>
      </c>
      <c r="BK130" s="171">
        <f>BK131</f>
        <v>0</v>
      </c>
    </row>
    <row r="131" spans="2:65" s="1" customFormat="1" ht="25.5" customHeight="1">
      <c r="B131" s="35"/>
      <c r="C131" s="173" t="s">
        <v>89</v>
      </c>
      <c r="D131" s="173" t="s">
        <v>168</v>
      </c>
      <c r="E131" s="174" t="s">
        <v>394</v>
      </c>
      <c r="F131" s="240" t="s">
        <v>395</v>
      </c>
      <c r="G131" s="240"/>
      <c r="H131" s="240"/>
      <c r="I131" s="240"/>
      <c r="J131" s="175" t="s">
        <v>392</v>
      </c>
      <c r="K131" s="176">
        <v>6.96</v>
      </c>
      <c r="L131" s="243">
        <v>0</v>
      </c>
      <c r="M131" s="244"/>
      <c r="N131" s="239">
        <f>ROUND(L131*K131,2)</f>
        <v>0</v>
      </c>
      <c r="O131" s="239"/>
      <c r="P131" s="239"/>
      <c r="Q131" s="239"/>
      <c r="R131" s="37"/>
      <c r="T131" s="178" t="s">
        <v>20</v>
      </c>
      <c r="U131" s="44" t="s">
        <v>44</v>
      </c>
      <c r="V131" s="36"/>
      <c r="W131" s="179">
        <f>V131*K131</f>
        <v>0</v>
      </c>
      <c r="X131" s="179">
        <v>0</v>
      </c>
      <c r="Y131" s="179">
        <f>X131*K131</f>
        <v>0</v>
      </c>
      <c r="Z131" s="179">
        <v>1.4</v>
      </c>
      <c r="AA131" s="180">
        <f>Z131*K131</f>
        <v>9.7439999999999998</v>
      </c>
      <c r="AR131" s="19" t="s">
        <v>183</v>
      </c>
      <c r="AT131" s="19" t="s">
        <v>168</v>
      </c>
      <c r="AU131" s="19" t="s">
        <v>89</v>
      </c>
      <c r="AY131" s="19" t="s">
        <v>167</v>
      </c>
      <c r="BE131" s="118">
        <f>IF(U131="základná",N131,0)</f>
        <v>0</v>
      </c>
      <c r="BF131" s="118">
        <f>IF(U131="znížená",N131,0)</f>
        <v>0</v>
      </c>
      <c r="BG131" s="118">
        <f>IF(U131="zákl. prenesená",N131,0)</f>
        <v>0</v>
      </c>
      <c r="BH131" s="118">
        <f>IF(U131="zníž. prenesená",N131,0)</f>
        <v>0</v>
      </c>
      <c r="BI131" s="118">
        <f>IF(U131="nulová",N131,0)</f>
        <v>0</v>
      </c>
      <c r="BJ131" s="19" t="s">
        <v>89</v>
      </c>
      <c r="BK131" s="118">
        <f>ROUND(L131*K131,2)</f>
        <v>0</v>
      </c>
      <c r="BL131" s="19" t="s">
        <v>183</v>
      </c>
      <c r="BM131" s="19" t="s">
        <v>396</v>
      </c>
    </row>
    <row r="132" spans="2:65" s="10" customFormat="1" ht="29.85" customHeight="1">
      <c r="B132" s="162"/>
      <c r="C132" s="163"/>
      <c r="D132" s="172" t="s">
        <v>388</v>
      </c>
      <c r="E132" s="172"/>
      <c r="F132" s="172"/>
      <c r="G132" s="172"/>
      <c r="H132" s="172"/>
      <c r="I132" s="172"/>
      <c r="J132" s="172"/>
      <c r="K132" s="172"/>
      <c r="L132" s="172"/>
      <c r="M132" s="172"/>
      <c r="N132" s="250">
        <f>BK132</f>
        <v>0</v>
      </c>
      <c r="O132" s="251"/>
      <c r="P132" s="251"/>
      <c r="Q132" s="251"/>
      <c r="R132" s="165"/>
      <c r="T132" s="166"/>
      <c r="U132" s="163"/>
      <c r="V132" s="163"/>
      <c r="W132" s="167">
        <f>W133</f>
        <v>0</v>
      </c>
      <c r="X132" s="163"/>
      <c r="Y132" s="167">
        <f>Y133</f>
        <v>0</v>
      </c>
      <c r="Z132" s="163"/>
      <c r="AA132" s="168">
        <f>AA133</f>
        <v>0</v>
      </c>
      <c r="AR132" s="169" t="s">
        <v>84</v>
      </c>
      <c r="AT132" s="170" t="s">
        <v>76</v>
      </c>
      <c r="AU132" s="170" t="s">
        <v>84</v>
      </c>
      <c r="AY132" s="169" t="s">
        <v>167</v>
      </c>
      <c r="BK132" s="171">
        <f>BK133</f>
        <v>0</v>
      </c>
    </row>
    <row r="133" spans="2:65" s="1" customFormat="1" ht="38.25" customHeight="1">
      <c r="B133" s="35"/>
      <c r="C133" s="173" t="s">
        <v>179</v>
      </c>
      <c r="D133" s="173" t="s">
        <v>168</v>
      </c>
      <c r="E133" s="174" t="s">
        <v>397</v>
      </c>
      <c r="F133" s="240" t="s">
        <v>398</v>
      </c>
      <c r="G133" s="240"/>
      <c r="H133" s="240"/>
      <c r="I133" s="240"/>
      <c r="J133" s="175" t="s">
        <v>230</v>
      </c>
      <c r="K133" s="176">
        <v>12.79</v>
      </c>
      <c r="L133" s="243">
        <v>0</v>
      </c>
      <c r="M133" s="244"/>
      <c r="N133" s="239">
        <f>ROUND(L133*K133,2)</f>
        <v>0</v>
      </c>
      <c r="O133" s="239"/>
      <c r="P133" s="239"/>
      <c r="Q133" s="239"/>
      <c r="R133" s="37"/>
      <c r="T133" s="178" t="s">
        <v>20</v>
      </c>
      <c r="U133" s="44" t="s">
        <v>44</v>
      </c>
      <c r="V133" s="36"/>
      <c r="W133" s="179">
        <f>V133*K133</f>
        <v>0</v>
      </c>
      <c r="X133" s="179">
        <v>0</v>
      </c>
      <c r="Y133" s="179">
        <f>X133*K133</f>
        <v>0</v>
      </c>
      <c r="Z133" s="179">
        <v>0</v>
      </c>
      <c r="AA133" s="180">
        <f>Z133*K133</f>
        <v>0</v>
      </c>
      <c r="AR133" s="19" t="s">
        <v>183</v>
      </c>
      <c r="AT133" s="19" t="s">
        <v>168</v>
      </c>
      <c r="AU133" s="19" t="s">
        <v>89</v>
      </c>
      <c r="AY133" s="19" t="s">
        <v>167</v>
      </c>
      <c r="BE133" s="118">
        <f>IF(U133="základná",N133,0)</f>
        <v>0</v>
      </c>
      <c r="BF133" s="118">
        <f>IF(U133="znížená",N133,0)</f>
        <v>0</v>
      </c>
      <c r="BG133" s="118">
        <f>IF(U133="zákl. prenesená",N133,0)</f>
        <v>0</v>
      </c>
      <c r="BH133" s="118">
        <f>IF(U133="zníž. prenesená",N133,0)</f>
        <v>0</v>
      </c>
      <c r="BI133" s="118">
        <f>IF(U133="nulová",N133,0)</f>
        <v>0</v>
      </c>
      <c r="BJ133" s="19" t="s">
        <v>89</v>
      </c>
      <c r="BK133" s="118">
        <f>ROUND(L133*K133,2)</f>
        <v>0</v>
      </c>
      <c r="BL133" s="19" t="s">
        <v>183</v>
      </c>
      <c r="BM133" s="19" t="s">
        <v>399</v>
      </c>
    </row>
    <row r="134" spans="2:65" s="10" customFormat="1" ht="37.35" customHeight="1">
      <c r="B134" s="162"/>
      <c r="C134" s="163"/>
      <c r="D134" s="164" t="s">
        <v>137</v>
      </c>
      <c r="E134" s="164"/>
      <c r="F134" s="164"/>
      <c r="G134" s="164"/>
      <c r="H134" s="164"/>
      <c r="I134" s="164"/>
      <c r="J134" s="164"/>
      <c r="K134" s="164"/>
      <c r="L134" s="164"/>
      <c r="M134" s="164"/>
      <c r="N134" s="277">
        <f>BK134</f>
        <v>0</v>
      </c>
      <c r="O134" s="278"/>
      <c r="P134" s="278"/>
      <c r="Q134" s="278"/>
      <c r="R134" s="165"/>
      <c r="T134" s="166"/>
      <c r="U134" s="163"/>
      <c r="V134" s="163"/>
      <c r="W134" s="167">
        <f>W135+W152+W158</f>
        <v>0</v>
      </c>
      <c r="X134" s="163"/>
      <c r="Y134" s="167">
        <f>Y135+Y152+Y158</f>
        <v>0.982761</v>
      </c>
      <c r="Z134" s="163"/>
      <c r="AA134" s="168">
        <f>AA135+AA152+AA158</f>
        <v>1.671</v>
      </c>
      <c r="AR134" s="169" t="s">
        <v>89</v>
      </c>
      <c r="AT134" s="170" t="s">
        <v>76</v>
      </c>
      <c r="AU134" s="170" t="s">
        <v>77</v>
      </c>
      <c r="AY134" s="169" t="s">
        <v>167</v>
      </c>
      <c r="BK134" s="171">
        <f>BK135+BK152+BK158</f>
        <v>0</v>
      </c>
    </row>
    <row r="135" spans="2:65" s="10" customFormat="1" ht="19.95" customHeight="1">
      <c r="B135" s="162"/>
      <c r="C135" s="163"/>
      <c r="D135" s="172" t="s">
        <v>138</v>
      </c>
      <c r="E135" s="172"/>
      <c r="F135" s="172"/>
      <c r="G135" s="172"/>
      <c r="H135" s="172"/>
      <c r="I135" s="172"/>
      <c r="J135" s="172"/>
      <c r="K135" s="172"/>
      <c r="L135" s="172"/>
      <c r="M135" s="172"/>
      <c r="N135" s="275">
        <f>BK135</f>
        <v>0</v>
      </c>
      <c r="O135" s="276"/>
      <c r="P135" s="276"/>
      <c r="Q135" s="276"/>
      <c r="R135" s="165"/>
      <c r="T135" s="166"/>
      <c r="U135" s="163"/>
      <c r="V135" s="163"/>
      <c r="W135" s="167">
        <f>SUM(W136:W151)</f>
        <v>0</v>
      </c>
      <c r="X135" s="163"/>
      <c r="Y135" s="167">
        <f>SUM(Y136:Y151)</f>
        <v>0.79042599999999996</v>
      </c>
      <c r="Z135" s="163"/>
      <c r="AA135" s="168">
        <f>SUM(AA136:AA151)</f>
        <v>1.671</v>
      </c>
      <c r="AR135" s="169" t="s">
        <v>89</v>
      </c>
      <c r="AT135" s="170" t="s">
        <v>76</v>
      </c>
      <c r="AU135" s="170" t="s">
        <v>84</v>
      </c>
      <c r="AY135" s="169" t="s">
        <v>167</v>
      </c>
      <c r="BK135" s="171">
        <f>SUM(BK136:BK151)</f>
        <v>0</v>
      </c>
    </row>
    <row r="136" spans="2:65" s="1" customFormat="1" ht="38.25" customHeight="1">
      <c r="B136" s="35"/>
      <c r="C136" s="173" t="s">
        <v>183</v>
      </c>
      <c r="D136" s="173" t="s">
        <v>168</v>
      </c>
      <c r="E136" s="174" t="s">
        <v>400</v>
      </c>
      <c r="F136" s="240" t="s">
        <v>401</v>
      </c>
      <c r="G136" s="240"/>
      <c r="H136" s="240"/>
      <c r="I136" s="240"/>
      <c r="J136" s="175" t="s">
        <v>171</v>
      </c>
      <c r="K136" s="176">
        <v>139.25</v>
      </c>
      <c r="L136" s="243">
        <v>0</v>
      </c>
      <c r="M136" s="244"/>
      <c r="N136" s="239">
        <f t="shared" ref="N136:N151" si="5">ROUND(L136*K136,2)</f>
        <v>0</v>
      </c>
      <c r="O136" s="239"/>
      <c r="P136" s="239"/>
      <c r="Q136" s="239"/>
      <c r="R136" s="37"/>
      <c r="T136" s="178" t="s">
        <v>20</v>
      </c>
      <c r="U136" s="44" t="s">
        <v>44</v>
      </c>
      <c r="V136" s="36"/>
      <c r="W136" s="179">
        <f t="shared" ref="W136:W151" si="6">V136*K136</f>
        <v>0</v>
      </c>
      <c r="X136" s="179">
        <v>0</v>
      </c>
      <c r="Y136" s="179">
        <f t="shared" ref="Y136:Y151" si="7">X136*K136</f>
        <v>0</v>
      </c>
      <c r="Z136" s="179">
        <v>6.0000000000000001E-3</v>
      </c>
      <c r="AA136" s="180">
        <f t="shared" ref="AA136:AA151" si="8">Z136*K136</f>
        <v>0.83550000000000002</v>
      </c>
      <c r="AR136" s="19" t="s">
        <v>172</v>
      </c>
      <c r="AT136" s="19" t="s">
        <v>168</v>
      </c>
      <c r="AU136" s="19" t="s">
        <v>89</v>
      </c>
      <c r="AY136" s="19" t="s">
        <v>167</v>
      </c>
      <c r="BE136" s="118">
        <f t="shared" ref="BE136:BE151" si="9">IF(U136="základná",N136,0)</f>
        <v>0</v>
      </c>
      <c r="BF136" s="118">
        <f t="shared" ref="BF136:BF151" si="10">IF(U136="znížená",N136,0)</f>
        <v>0</v>
      </c>
      <c r="BG136" s="118">
        <f t="shared" ref="BG136:BG151" si="11">IF(U136="zákl. prenesená",N136,0)</f>
        <v>0</v>
      </c>
      <c r="BH136" s="118">
        <f t="shared" ref="BH136:BH151" si="12">IF(U136="zníž. prenesená",N136,0)</f>
        <v>0</v>
      </c>
      <c r="BI136" s="118">
        <f t="shared" ref="BI136:BI151" si="13">IF(U136="nulová",N136,0)</f>
        <v>0</v>
      </c>
      <c r="BJ136" s="19" t="s">
        <v>89</v>
      </c>
      <c r="BK136" s="118">
        <f t="shared" ref="BK136:BK151" si="14">ROUND(L136*K136,2)</f>
        <v>0</v>
      </c>
      <c r="BL136" s="19" t="s">
        <v>172</v>
      </c>
      <c r="BM136" s="19" t="s">
        <v>402</v>
      </c>
    </row>
    <row r="137" spans="2:65" s="1" customFormat="1" ht="38.25" customHeight="1">
      <c r="B137" s="35"/>
      <c r="C137" s="173" t="s">
        <v>188</v>
      </c>
      <c r="D137" s="173" t="s">
        <v>168</v>
      </c>
      <c r="E137" s="174" t="s">
        <v>403</v>
      </c>
      <c r="F137" s="240" t="s">
        <v>404</v>
      </c>
      <c r="G137" s="240"/>
      <c r="H137" s="240"/>
      <c r="I137" s="240"/>
      <c r="J137" s="175" t="s">
        <v>171</v>
      </c>
      <c r="K137" s="176">
        <v>139.25</v>
      </c>
      <c r="L137" s="243">
        <v>0</v>
      </c>
      <c r="M137" s="244"/>
      <c r="N137" s="239">
        <f t="shared" si="5"/>
        <v>0</v>
      </c>
      <c r="O137" s="239"/>
      <c r="P137" s="239"/>
      <c r="Q137" s="239"/>
      <c r="R137" s="37"/>
      <c r="T137" s="178" t="s">
        <v>20</v>
      </c>
      <c r="U137" s="44" t="s">
        <v>44</v>
      </c>
      <c r="V137" s="36"/>
      <c r="W137" s="179">
        <f t="shared" si="6"/>
        <v>0</v>
      </c>
      <c r="X137" s="179">
        <v>0</v>
      </c>
      <c r="Y137" s="179">
        <f t="shared" si="7"/>
        <v>0</v>
      </c>
      <c r="Z137" s="179">
        <v>6.0000000000000001E-3</v>
      </c>
      <c r="AA137" s="180">
        <f t="shared" si="8"/>
        <v>0.83550000000000002</v>
      </c>
      <c r="AR137" s="19" t="s">
        <v>172</v>
      </c>
      <c r="AT137" s="19" t="s">
        <v>168</v>
      </c>
      <c r="AU137" s="19" t="s">
        <v>89</v>
      </c>
      <c r="AY137" s="19" t="s">
        <v>167</v>
      </c>
      <c r="BE137" s="118">
        <f t="shared" si="9"/>
        <v>0</v>
      </c>
      <c r="BF137" s="118">
        <f t="shared" si="10"/>
        <v>0</v>
      </c>
      <c r="BG137" s="118">
        <f t="shared" si="11"/>
        <v>0</v>
      </c>
      <c r="BH137" s="118">
        <f t="shared" si="12"/>
        <v>0</v>
      </c>
      <c r="BI137" s="118">
        <f t="shared" si="13"/>
        <v>0</v>
      </c>
      <c r="BJ137" s="19" t="s">
        <v>89</v>
      </c>
      <c r="BK137" s="118">
        <f t="shared" si="14"/>
        <v>0</v>
      </c>
      <c r="BL137" s="19" t="s">
        <v>172</v>
      </c>
      <c r="BM137" s="19" t="s">
        <v>405</v>
      </c>
    </row>
    <row r="138" spans="2:65" s="1" customFormat="1" ht="38.25" customHeight="1">
      <c r="B138" s="35"/>
      <c r="C138" s="173" t="s">
        <v>192</v>
      </c>
      <c r="D138" s="173" t="s">
        <v>168</v>
      </c>
      <c r="E138" s="174" t="s">
        <v>406</v>
      </c>
      <c r="F138" s="240" t="s">
        <v>407</v>
      </c>
      <c r="G138" s="240"/>
      <c r="H138" s="240"/>
      <c r="I138" s="240"/>
      <c r="J138" s="175" t="s">
        <v>186</v>
      </c>
      <c r="K138" s="176">
        <v>16</v>
      </c>
      <c r="L138" s="243">
        <v>0</v>
      </c>
      <c r="M138" s="244"/>
      <c r="N138" s="239">
        <f t="shared" si="5"/>
        <v>0</v>
      </c>
      <c r="O138" s="239"/>
      <c r="P138" s="239"/>
      <c r="Q138" s="239"/>
      <c r="R138" s="37"/>
      <c r="T138" s="178" t="s">
        <v>20</v>
      </c>
      <c r="U138" s="44" t="s">
        <v>44</v>
      </c>
      <c r="V138" s="36"/>
      <c r="W138" s="179">
        <f t="shared" si="6"/>
        <v>0</v>
      </c>
      <c r="X138" s="179">
        <v>0</v>
      </c>
      <c r="Y138" s="179">
        <f t="shared" si="7"/>
        <v>0</v>
      </c>
      <c r="Z138" s="179">
        <v>0</v>
      </c>
      <c r="AA138" s="180">
        <f t="shared" si="8"/>
        <v>0</v>
      </c>
      <c r="AR138" s="19" t="s">
        <v>172</v>
      </c>
      <c r="AT138" s="19" t="s">
        <v>168</v>
      </c>
      <c r="AU138" s="19" t="s">
        <v>89</v>
      </c>
      <c r="AY138" s="19" t="s">
        <v>167</v>
      </c>
      <c r="BE138" s="118">
        <f t="shared" si="9"/>
        <v>0</v>
      </c>
      <c r="BF138" s="118">
        <f t="shared" si="10"/>
        <v>0</v>
      </c>
      <c r="BG138" s="118">
        <f t="shared" si="11"/>
        <v>0</v>
      </c>
      <c r="BH138" s="118">
        <f t="shared" si="12"/>
        <v>0</v>
      </c>
      <c r="BI138" s="118">
        <f t="shared" si="13"/>
        <v>0</v>
      </c>
      <c r="BJ138" s="19" t="s">
        <v>89</v>
      </c>
      <c r="BK138" s="118">
        <f t="shared" si="14"/>
        <v>0</v>
      </c>
      <c r="BL138" s="19" t="s">
        <v>172</v>
      </c>
      <c r="BM138" s="19" t="s">
        <v>408</v>
      </c>
    </row>
    <row r="139" spans="2:65" s="1" customFormat="1" ht="38.25" customHeight="1">
      <c r="B139" s="35"/>
      <c r="C139" s="173" t="s">
        <v>197</v>
      </c>
      <c r="D139" s="173" t="s">
        <v>168</v>
      </c>
      <c r="E139" s="174" t="s">
        <v>409</v>
      </c>
      <c r="F139" s="240" t="s">
        <v>410</v>
      </c>
      <c r="G139" s="240"/>
      <c r="H139" s="240"/>
      <c r="I139" s="240"/>
      <c r="J139" s="175" t="s">
        <v>171</v>
      </c>
      <c r="K139" s="176">
        <v>155.25</v>
      </c>
      <c r="L139" s="243">
        <v>0</v>
      </c>
      <c r="M139" s="244"/>
      <c r="N139" s="239">
        <f t="shared" si="5"/>
        <v>0</v>
      </c>
      <c r="O139" s="239"/>
      <c r="P139" s="239"/>
      <c r="Q139" s="239"/>
      <c r="R139" s="37"/>
      <c r="T139" s="178" t="s">
        <v>20</v>
      </c>
      <c r="U139" s="44" t="s">
        <v>44</v>
      </c>
      <c r="V139" s="36"/>
      <c r="W139" s="179">
        <f t="shared" si="6"/>
        <v>0</v>
      </c>
      <c r="X139" s="179">
        <v>0</v>
      </c>
      <c r="Y139" s="179">
        <f t="shared" si="7"/>
        <v>0</v>
      </c>
      <c r="Z139" s="179">
        <v>0</v>
      </c>
      <c r="AA139" s="180">
        <f t="shared" si="8"/>
        <v>0</v>
      </c>
      <c r="AR139" s="19" t="s">
        <v>172</v>
      </c>
      <c r="AT139" s="19" t="s">
        <v>168</v>
      </c>
      <c r="AU139" s="19" t="s">
        <v>89</v>
      </c>
      <c r="AY139" s="19" t="s">
        <v>167</v>
      </c>
      <c r="BE139" s="118">
        <f t="shared" si="9"/>
        <v>0</v>
      </c>
      <c r="BF139" s="118">
        <f t="shared" si="10"/>
        <v>0</v>
      </c>
      <c r="BG139" s="118">
        <f t="shared" si="11"/>
        <v>0</v>
      </c>
      <c r="BH139" s="118">
        <f t="shared" si="12"/>
        <v>0</v>
      </c>
      <c r="BI139" s="118">
        <f t="shared" si="13"/>
        <v>0</v>
      </c>
      <c r="BJ139" s="19" t="s">
        <v>89</v>
      </c>
      <c r="BK139" s="118">
        <f t="shared" si="14"/>
        <v>0</v>
      </c>
      <c r="BL139" s="19" t="s">
        <v>172</v>
      </c>
      <c r="BM139" s="19" t="s">
        <v>411</v>
      </c>
    </row>
    <row r="140" spans="2:65" s="1" customFormat="1" ht="16.5" customHeight="1">
      <c r="B140" s="35"/>
      <c r="C140" s="181" t="s">
        <v>201</v>
      </c>
      <c r="D140" s="181" t="s">
        <v>174</v>
      </c>
      <c r="E140" s="182" t="s">
        <v>184</v>
      </c>
      <c r="F140" s="241" t="s">
        <v>412</v>
      </c>
      <c r="G140" s="241"/>
      <c r="H140" s="241"/>
      <c r="I140" s="241"/>
      <c r="J140" s="183" t="s">
        <v>186</v>
      </c>
      <c r="K140" s="184">
        <v>487.49</v>
      </c>
      <c r="L140" s="245">
        <v>0</v>
      </c>
      <c r="M140" s="246"/>
      <c r="N140" s="247">
        <f t="shared" si="5"/>
        <v>0</v>
      </c>
      <c r="O140" s="239"/>
      <c r="P140" s="239"/>
      <c r="Q140" s="239"/>
      <c r="R140" s="37"/>
      <c r="T140" s="178" t="s">
        <v>20</v>
      </c>
      <c r="U140" s="44" t="s">
        <v>44</v>
      </c>
      <c r="V140" s="36"/>
      <c r="W140" s="179">
        <f t="shared" si="6"/>
        <v>0</v>
      </c>
      <c r="X140" s="179">
        <v>1.4999999999999999E-4</v>
      </c>
      <c r="Y140" s="179">
        <f t="shared" si="7"/>
        <v>7.3123499999999994E-2</v>
      </c>
      <c r="Z140" s="179">
        <v>0</v>
      </c>
      <c r="AA140" s="180">
        <f t="shared" si="8"/>
        <v>0</v>
      </c>
      <c r="AR140" s="19" t="s">
        <v>177</v>
      </c>
      <c r="AT140" s="19" t="s">
        <v>174</v>
      </c>
      <c r="AU140" s="19" t="s">
        <v>89</v>
      </c>
      <c r="AY140" s="19" t="s">
        <v>167</v>
      </c>
      <c r="BE140" s="118">
        <f t="shared" si="9"/>
        <v>0</v>
      </c>
      <c r="BF140" s="118">
        <f t="shared" si="10"/>
        <v>0</v>
      </c>
      <c r="BG140" s="118">
        <f t="shared" si="11"/>
        <v>0</v>
      </c>
      <c r="BH140" s="118">
        <f t="shared" si="12"/>
        <v>0</v>
      </c>
      <c r="BI140" s="118">
        <f t="shared" si="13"/>
        <v>0</v>
      </c>
      <c r="BJ140" s="19" t="s">
        <v>89</v>
      </c>
      <c r="BK140" s="118">
        <f t="shared" si="14"/>
        <v>0</v>
      </c>
      <c r="BL140" s="19" t="s">
        <v>172</v>
      </c>
      <c r="BM140" s="19" t="s">
        <v>413</v>
      </c>
    </row>
    <row r="141" spans="2:65" s="1" customFormat="1" ht="25.5" customHeight="1">
      <c r="B141" s="35"/>
      <c r="C141" s="181" t="s">
        <v>205</v>
      </c>
      <c r="D141" s="181" t="s">
        <v>174</v>
      </c>
      <c r="E141" s="182" t="s">
        <v>208</v>
      </c>
      <c r="F141" s="241" t="s">
        <v>414</v>
      </c>
      <c r="G141" s="241"/>
      <c r="H141" s="241"/>
      <c r="I141" s="241"/>
      <c r="J141" s="183" t="s">
        <v>171</v>
      </c>
      <c r="K141" s="184">
        <v>178.54</v>
      </c>
      <c r="L141" s="245">
        <v>0</v>
      </c>
      <c r="M141" s="246"/>
      <c r="N141" s="247">
        <f t="shared" si="5"/>
        <v>0</v>
      </c>
      <c r="O141" s="239"/>
      <c r="P141" s="239"/>
      <c r="Q141" s="239"/>
      <c r="R141" s="37"/>
      <c r="T141" s="178" t="s">
        <v>20</v>
      </c>
      <c r="U141" s="44" t="s">
        <v>44</v>
      </c>
      <c r="V141" s="36"/>
      <c r="W141" s="179">
        <f t="shared" si="6"/>
        <v>0</v>
      </c>
      <c r="X141" s="179">
        <v>2.2000000000000001E-3</v>
      </c>
      <c r="Y141" s="179">
        <f t="shared" si="7"/>
        <v>0.39278800000000003</v>
      </c>
      <c r="Z141" s="179">
        <v>0</v>
      </c>
      <c r="AA141" s="180">
        <f t="shared" si="8"/>
        <v>0</v>
      </c>
      <c r="AR141" s="19" t="s">
        <v>177</v>
      </c>
      <c r="AT141" s="19" t="s">
        <v>174</v>
      </c>
      <c r="AU141" s="19" t="s">
        <v>89</v>
      </c>
      <c r="AY141" s="19" t="s">
        <v>167</v>
      </c>
      <c r="BE141" s="118">
        <f t="shared" si="9"/>
        <v>0</v>
      </c>
      <c r="BF141" s="118">
        <f t="shared" si="10"/>
        <v>0</v>
      </c>
      <c r="BG141" s="118">
        <f t="shared" si="11"/>
        <v>0</v>
      </c>
      <c r="BH141" s="118">
        <f t="shared" si="12"/>
        <v>0</v>
      </c>
      <c r="BI141" s="118">
        <f t="shared" si="13"/>
        <v>0</v>
      </c>
      <c r="BJ141" s="19" t="s">
        <v>89</v>
      </c>
      <c r="BK141" s="118">
        <f t="shared" si="14"/>
        <v>0</v>
      </c>
      <c r="BL141" s="19" t="s">
        <v>172</v>
      </c>
      <c r="BM141" s="19" t="s">
        <v>415</v>
      </c>
    </row>
    <row r="142" spans="2:65" s="1" customFormat="1" ht="38.25" customHeight="1">
      <c r="B142" s="35"/>
      <c r="C142" s="173" t="s">
        <v>207</v>
      </c>
      <c r="D142" s="173" t="s">
        <v>168</v>
      </c>
      <c r="E142" s="174" t="s">
        <v>416</v>
      </c>
      <c r="F142" s="240" t="s">
        <v>417</v>
      </c>
      <c r="G142" s="240"/>
      <c r="H142" s="240"/>
      <c r="I142" s="240"/>
      <c r="J142" s="175" t="s">
        <v>195</v>
      </c>
      <c r="K142" s="176">
        <v>139.25</v>
      </c>
      <c r="L142" s="243">
        <v>0</v>
      </c>
      <c r="M142" s="244"/>
      <c r="N142" s="239">
        <f t="shared" si="5"/>
        <v>0</v>
      </c>
      <c r="O142" s="239"/>
      <c r="P142" s="239"/>
      <c r="Q142" s="239"/>
      <c r="R142" s="37"/>
      <c r="T142" s="178" t="s">
        <v>20</v>
      </c>
      <c r="U142" s="44" t="s">
        <v>44</v>
      </c>
      <c r="V142" s="36"/>
      <c r="W142" s="179">
        <f t="shared" si="6"/>
        <v>0</v>
      </c>
      <c r="X142" s="179">
        <v>2.0000000000000002E-5</v>
      </c>
      <c r="Y142" s="179">
        <f t="shared" si="7"/>
        <v>2.7850000000000001E-3</v>
      </c>
      <c r="Z142" s="179">
        <v>0</v>
      </c>
      <c r="AA142" s="180">
        <f t="shared" si="8"/>
        <v>0</v>
      </c>
      <c r="AR142" s="19" t="s">
        <v>172</v>
      </c>
      <c r="AT142" s="19" t="s">
        <v>168</v>
      </c>
      <c r="AU142" s="19" t="s">
        <v>89</v>
      </c>
      <c r="AY142" s="19" t="s">
        <v>167</v>
      </c>
      <c r="BE142" s="118">
        <f t="shared" si="9"/>
        <v>0</v>
      </c>
      <c r="BF142" s="118">
        <f t="shared" si="10"/>
        <v>0</v>
      </c>
      <c r="BG142" s="118">
        <f t="shared" si="11"/>
        <v>0</v>
      </c>
      <c r="BH142" s="118">
        <f t="shared" si="12"/>
        <v>0</v>
      </c>
      <c r="BI142" s="118">
        <f t="shared" si="13"/>
        <v>0</v>
      </c>
      <c r="BJ142" s="19" t="s">
        <v>89</v>
      </c>
      <c r="BK142" s="118">
        <f t="shared" si="14"/>
        <v>0</v>
      </c>
      <c r="BL142" s="19" t="s">
        <v>172</v>
      </c>
      <c r="BM142" s="19" t="s">
        <v>418</v>
      </c>
    </row>
    <row r="143" spans="2:65" s="1" customFormat="1" ht="16.5" customHeight="1">
      <c r="B143" s="35"/>
      <c r="C143" s="181" t="s">
        <v>211</v>
      </c>
      <c r="D143" s="181" t="s">
        <v>174</v>
      </c>
      <c r="E143" s="182" t="s">
        <v>198</v>
      </c>
      <c r="F143" s="241" t="s">
        <v>199</v>
      </c>
      <c r="G143" s="241"/>
      <c r="H143" s="241"/>
      <c r="I143" s="241"/>
      <c r="J143" s="183" t="s">
        <v>195</v>
      </c>
      <c r="K143" s="184">
        <v>146.21</v>
      </c>
      <c r="L143" s="245">
        <v>0</v>
      </c>
      <c r="M143" s="246"/>
      <c r="N143" s="247">
        <f t="shared" si="5"/>
        <v>0</v>
      </c>
      <c r="O143" s="239"/>
      <c r="P143" s="239"/>
      <c r="Q143" s="239"/>
      <c r="R143" s="37"/>
      <c r="T143" s="178" t="s">
        <v>20</v>
      </c>
      <c r="U143" s="44" t="s">
        <v>44</v>
      </c>
      <c r="V143" s="36"/>
      <c r="W143" s="179">
        <f t="shared" si="6"/>
        <v>0</v>
      </c>
      <c r="X143" s="179">
        <v>6.9999999999999999E-4</v>
      </c>
      <c r="Y143" s="179">
        <f t="shared" si="7"/>
        <v>0.10234700000000001</v>
      </c>
      <c r="Z143" s="179">
        <v>0</v>
      </c>
      <c r="AA143" s="180">
        <f t="shared" si="8"/>
        <v>0</v>
      </c>
      <c r="AR143" s="19" t="s">
        <v>177</v>
      </c>
      <c r="AT143" s="19" t="s">
        <v>174</v>
      </c>
      <c r="AU143" s="19" t="s">
        <v>89</v>
      </c>
      <c r="AY143" s="19" t="s">
        <v>167</v>
      </c>
      <c r="BE143" s="118">
        <f t="shared" si="9"/>
        <v>0</v>
      </c>
      <c r="BF143" s="118">
        <f t="shared" si="10"/>
        <v>0</v>
      </c>
      <c r="BG143" s="118">
        <f t="shared" si="11"/>
        <v>0</v>
      </c>
      <c r="BH143" s="118">
        <f t="shared" si="12"/>
        <v>0</v>
      </c>
      <c r="BI143" s="118">
        <f t="shared" si="13"/>
        <v>0</v>
      </c>
      <c r="BJ143" s="19" t="s">
        <v>89</v>
      </c>
      <c r="BK143" s="118">
        <f t="shared" si="14"/>
        <v>0</v>
      </c>
      <c r="BL143" s="19" t="s">
        <v>172</v>
      </c>
      <c r="BM143" s="19" t="s">
        <v>419</v>
      </c>
    </row>
    <row r="144" spans="2:65" s="1" customFormat="1" ht="51" customHeight="1">
      <c r="B144" s="35"/>
      <c r="C144" s="173" t="s">
        <v>215</v>
      </c>
      <c r="D144" s="173" t="s">
        <v>168</v>
      </c>
      <c r="E144" s="174" t="s">
        <v>202</v>
      </c>
      <c r="F144" s="240" t="s">
        <v>420</v>
      </c>
      <c r="G144" s="240"/>
      <c r="H144" s="240"/>
      <c r="I144" s="240"/>
      <c r="J144" s="175" t="s">
        <v>171</v>
      </c>
      <c r="K144" s="176">
        <v>55.7</v>
      </c>
      <c r="L144" s="243">
        <v>0</v>
      </c>
      <c r="M144" s="244"/>
      <c r="N144" s="239">
        <f t="shared" si="5"/>
        <v>0</v>
      </c>
      <c r="O144" s="239"/>
      <c r="P144" s="239"/>
      <c r="Q144" s="239"/>
      <c r="R144" s="37"/>
      <c r="T144" s="178" t="s">
        <v>20</v>
      </c>
      <c r="U144" s="44" t="s">
        <v>44</v>
      </c>
      <c r="V144" s="36"/>
      <c r="W144" s="179">
        <f t="shared" si="6"/>
        <v>0</v>
      </c>
      <c r="X144" s="179">
        <v>0</v>
      </c>
      <c r="Y144" s="179">
        <f t="shared" si="7"/>
        <v>0</v>
      </c>
      <c r="Z144" s="179">
        <v>0</v>
      </c>
      <c r="AA144" s="180">
        <f t="shared" si="8"/>
        <v>0</v>
      </c>
      <c r="AR144" s="19" t="s">
        <v>172</v>
      </c>
      <c r="AT144" s="19" t="s">
        <v>168</v>
      </c>
      <c r="AU144" s="19" t="s">
        <v>89</v>
      </c>
      <c r="AY144" s="19" t="s">
        <v>167</v>
      </c>
      <c r="BE144" s="118">
        <f t="shared" si="9"/>
        <v>0</v>
      </c>
      <c r="BF144" s="118">
        <f t="shared" si="10"/>
        <v>0</v>
      </c>
      <c r="BG144" s="118">
        <f t="shared" si="11"/>
        <v>0</v>
      </c>
      <c r="BH144" s="118">
        <f t="shared" si="12"/>
        <v>0</v>
      </c>
      <c r="BI144" s="118">
        <f t="shared" si="13"/>
        <v>0</v>
      </c>
      <c r="BJ144" s="19" t="s">
        <v>89</v>
      </c>
      <c r="BK144" s="118">
        <f t="shared" si="14"/>
        <v>0</v>
      </c>
      <c r="BL144" s="19" t="s">
        <v>172</v>
      </c>
      <c r="BM144" s="19" t="s">
        <v>421</v>
      </c>
    </row>
    <row r="145" spans="2:65" s="1" customFormat="1" ht="16.5" customHeight="1">
      <c r="B145" s="35"/>
      <c r="C145" s="181" t="s">
        <v>219</v>
      </c>
      <c r="D145" s="181" t="s">
        <v>174</v>
      </c>
      <c r="E145" s="182" t="s">
        <v>422</v>
      </c>
      <c r="F145" s="241" t="s">
        <v>423</v>
      </c>
      <c r="G145" s="241"/>
      <c r="H145" s="241"/>
      <c r="I145" s="241"/>
      <c r="J145" s="183" t="s">
        <v>186</v>
      </c>
      <c r="K145" s="184">
        <v>226.7</v>
      </c>
      <c r="L145" s="245">
        <v>0</v>
      </c>
      <c r="M145" s="246"/>
      <c r="N145" s="247">
        <f t="shared" si="5"/>
        <v>0</v>
      </c>
      <c r="O145" s="239"/>
      <c r="P145" s="239"/>
      <c r="Q145" s="239"/>
      <c r="R145" s="37"/>
      <c r="T145" s="178" t="s">
        <v>20</v>
      </c>
      <c r="U145" s="44" t="s">
        <v>44</v>
      </c>
      <c r="V145" s="36"/>
      <c r="W145" s="179">
        <f t="shared" si="6"/>
        <v>0</v>
      </c>
      <c r="X145" s="179">
        <v>1.4999999999999999E-4</v>
      </c>
      <c r="Y145" s="179">
        <f t="shared" si="7"/>
        <v>3.4004999999999994E-2</v>
      </c>
      <c r="Z145" s="179">
        <v>0</v>
      </c>
      <c r="AA145" s="180">
        <f t="shared" si="8"/>
        <v>0</v>
      </c>
      <c r="AR145" s="19" t="s">
        <v>177</v>
      </c>
      <c r="AT145" s="19" t="s">
        <v>174</v>
      </c>
      <c r="AU145" s="19" t="s">
        <v>89</v>
      </c>
      <c r="AY145" s="19" t="s">
        <v>167</v>
      </c>
      <c r="BE145" s="118">
        <f t="shared" si="9"/>
        <v>0</v>
      </c>
      <c r="BF145" s="118">
        <f t="shared" si="10"/>
        <v>0</v>
      </c>
      <c r="BG145" s="118">
        <f t="shared" si="11"/>
        <v>0</v>
      </c>
      <c r="BH145" s="118">
        <f t="shared" si="12"/>
        <v>0</v>
      </c>
      <c r="BI145" s="118">
        <f t="shared" si="13"/>
        <v>0</v>
      </c>
      <c r="BJ145" s="19" t="s">
        <v>89</v>
      </c>
      <c r="BK145" s="118">
        <f t="shared" si="14"/>
        <v>0</v>
      </c>
      <c r="BL145" s="19" t="s">
        <v>172</v>
      </c>
      <c r="BM145" s="19" t="s">
        <v>424</v>
      </c>
    </row>
    <row r="146" spans="2:65" s="1" customFormat="1" ht="16.5" customHeight="1">
      <c r="B146" s="35"/>
      <c r="C146" s="181" t="s">
        <v>223</v>
      </c>
      <c r="D146" s="181" t="s">
        <v>174</v>
      </c>
      <c r="E146" s="182" t="s">
        <v>425</v>
      </c>
      <c r="F146" s="241" t="s">
        <v>426</v>
      </c>
      <c r="G146" s="241"/>
      <c r="H146" s="241"/>
      <c r="I146" s="241"/>
      <c r="J146" s="183" t="s">
        <v>171</v>
      </c>
      <c r="K146" s="184">
        <v>64.05</v>
      </c>
      <c r="L146" s="245">
        <v>0</v>
      </c>
      <c r="M146" s="246"/>
      <c r="N146" s="247">
        <f t="shared" si="5"/>
        <v>0</v>
      </c>
      <c r="O146" s="239"/>
      <c r="P146" s="239"/>
      <c r="Q146" s="239"/>
      <c r="R146" s="37"/>
      <c r="T146" s="178" t="s">
        <v>20</v>
      </c>
      <c r="U146" s="44" t="s">
        <v>44</v>
      </c>
      <c r="V146" s="36"/>
      <c r="W146" s="179">
        <f t="shared" si="6"/>
        <v>0</v>
      </c>
      <c r="X146" s="179">
        <v>1.8699999999999999E-3</v>
      </c>
      <c r="Y146" s="179">
        <f t="shared" si="7"/>
        <v>0.11977349999999999</v>
      </c>
      <c r="Z146" s="179">
        <v>0</v>
      </c>
      <c r="AA146" s="180">
        <f t="shared" si="8"/>
        <v>0</v>
      </c>
      <c r="AR146" s="19" t="s">
        <v>177</v>
      </c>
      <c r="AT146" s="19" t="s">
        <v>174</v>
      </c>
      <c r="AU146" s="19" t="s">
        <v>89</v>
      </c>
      <c r="AY146" s="19" t="s">
        <v>167</v>
      </c>
      <c r="BE146" s="118">
        <f t="shared" si="9"/>
        <v>0</v>
      </c>
      <c r="BF146" s="118">
        <f t="shared" si="10"/>
        <v>0</v>
      </c>
      <c r="BG146" s="118">
        <f t="shared" si="11"/>
        <v>0</v>
      </c>
      <c r="BH146" s="118">
        <f t="shared" si="12"/>
        <v>0</v>
      </c>
      <c r="BI146" s="118">
        <f t="shared" si="13"/>
        <v>0</v>
      </c>
      <c r="BJ146" s="19" t="s">
        <v>89</v>
      </c>
      <c r="BK146" s="118">
        <f t="shared" si="14"/>
        <v>0</v>
      </c>
      <c r="BL146" s="19" t="s">
        <v>172</v>
      </c>
      <c r="BM146" s="19" t="s">
        <v>427</v>
      </c>
    </row>
    <row r="147" spans="2:65" s="1" customFormat="1" ht="25.5" customHeight="1">
      <c r="B147" s="35"/>
      <c r="C147" s="173" t="s">
        <v>227</v>
      </c>
      <c r="D147" s="173" t="s">
        <v>168</v>
      </c>
      <c r="E147" s="174" t="s">
        <v>220</v>
      </c>
      <c r="F147" s="240" t="s">
        <v>221</v>
      </c>
      <c r="G147" s="240"/>
      <c r="H147" s="240"/>
      <c r="I147" s="240"/>
      <c r="J147" s="175" t="s">
        <v>186</v>
      </c>
      <c r="K147" s="176">
        <v>18</v>
      </c>
      <c r="L147" s="243">
        <v>0</v>
      </c>
      <c r="M147" s="244"/>
      <c r="N147" s="239">
        <f t="shared" si="5"/>
        <v>0</v>
      </c>
      <c r="O147" s="239"/>
      <c r="P147" s="239"/>
      <c r="Q147" s="239"/>
      <c r="R147" s="37"/>
      <c r="T147" s="178" t="s">
        <v>20</v>
      </c>
      <c r="U147" s="44" t="s">
        <v>44</v>
      </c>
      <c r="V147" s="36"/>
      <c r="W147" s="179">
        <f t="shared" si="6"/>
        <v>0</v>
      </c>
      <c r="X147" s="179">
        <v>1.0000000000000001E-5</v>
      </c>
      <c r="Y147" s="179">
        <f t="shared" si="7"/>
        <v>1.8000000000000001E-4</v>
      </c>
      <c r="Z147" s="179">
        <v>0</v>
      </c>
      <c r="AA147" s="180">
        <f t="shared" si="8"/>
        <v>0</v>
      </c>
      <c r="AR147" s="19" t="s">
        <v>172</v>
      </c>
      <c r="AT147" s="19" t="s">
        <v>168</v>
      </c>
      <c r="AU147" s="19" t="s">
        <v>89</v>
      </c>
      <c r="AY147" s="19" t="s">
        <v>167</v>
      </c>
      <c r="BE147" s="118">
        <f t="shared" si="9"/>
        <v>0</v>
      </c>
      <c r="BF147" s="118">
        <f t="shared" si="10"/>
        <v>0</v>
      </c>
      <c r="BG147" s="118">
        <f t="shared" si="11"/>
        <v>0</v>
      </c>
      <c r="BH147" s="118">
        <f t="shared" si="12"/>
        <v>0</v>
      </c>
      <c r="BI147" s="118">
        <f t="shared" si="13"/>
        <v>0</v>
      </c>
      <c r="BJ147" s="19" t="s">
        <v>89</v>
      </c>
      <c r="BK147" s="118">
        <f t="shared" si="14"/>
        <v>0</v>
      </c>
      <c r="BL147" s="19" t="s">
        <v>172</v>
      </c>
      <c r="BM147" s="19" t="s">
        <v>428</v>
      </c>
    </row>
    <row r="148" spans="2:65" s="1" customFormat="1" ht="16.5" customHeight="1">
      <c r="B148" s="35"/>
      <c r="C148" s="181" t="s">
        <v>172</v>
      </c>
      <c r="D148" s="181" t="s">
        <v>174</v>
      </c>
      <c r="E148" s="182" t="s">
        <v>216</v>
      </c>
      <c r="F148" s="241" t="s">
        <v>225</v>
      </c>
      <c r="G148" s="241"/>
      <c r="H148" s="241"/>
      <c r="I148" s="241"/>
      <c r="J148" s="183" t="s">
        <v>171</v>
      </c>
      <c r="K148" s="184">
        <v>0.72</v>
      </c>
      <c r="L148" s="245">
        <v>0</v>
      </c>
      <c r="M148" s="246"/>
      <c r="N148" s="247">
        <f t="shared" si="5"/>
        <v>0</v>
      </c>
      <c r="O148" s="239"/>
      <c r="P148" s="239"/>
      <c r="Q148" s="239"/>
      <c r="R148" s="37"/>
      <c r="T148" s="178" t="s">
        <v>20</v>
      </c>
      <c r="U148" s="44" t="s">
        <v>44</v>
      </c>
      <c r="V148" s="36"/>
      <c r="W148" s="179">
        <f t="shared" si="6"/>
        <v>0</v>
      </c>
      <c r="X148" s="179">
        <v>1.9E-3</v>
      </c>
      <c r="Y148" s="179">
        <f t="shared" si="7"/>
        <v>1.3679999999999999E-3</v>
      </c>
      <c r="Z148" s="179">
        <v>0</v>
      </c>
      <c r="AA148" s="180">
        <f t="shared" si="8"/>
        <v>0</v>
      </c>
      <c r="AR148" s="19" t="s">
        <v>177</v>
      </c>
      <c r="AT148" s="19" t="s">
        <v>174</v>
      </c>
      <c r="AU148" s="19" t="s">
        <v>89</v>
      </c>
      <c r="AY148" s="19" t="s">
        <v>167</v>
      </c>
      <c r="BE148" s="118">
        <f t="shared" si="9"/>
        <v>0</v>
      </c>
      <c r="BF148" s="118">
        <f t="shared" si="10"/>
        <v>0</v>
      </c>
      <c r="BG148" s="118">
        <f t="shared" si="11"/>
        <v>0</v>
      </c>
      <c r="BH148" s="118">
        <f t="shared" si="12"/>
        <v>0</v>
      </c>
      <c r="BI148" s="118">
        <f t="shared" si="13"/>
        <v>0</v>
      </c>
      <c r="BJ148" s="19" t="s">
        <v>89</v>
      </c>
      <c r="BK148" s="118">
        <f t="shared" si="14"/>
        <v>0</v>
      </c>
      <c r="BL148" s="19" t="s">
        <v>172</v>
      </c>
      <c r="BM148" s="19" t="s">
        <v>429</v>
      </c>
    </row>
    <row r="149" spans="2:65" s="1" customFormat="1" ht="25.5" customHeight="1">
      <c r="B149" s="35"/>
      <c r="C149" s="173" t="s">
        <v>235</v>
      </c>
      <c r="D149" s="173" t="s">
        <v>168</v>
      </c>
      <c r="E149" s="174" t="s">
        <v>430</v>
      </c>
      <c r="F149" s="240" t="s">
        <v>431</v>
      </c>
      <c r="G149" s="240"/>
      <c r="H149" s="240"/>
      <c r="I149" s="240"/>
      <c r="J149" s="175" t="s">
        <v>171</v>
      </c>
      <c r="K149" s="176">
        <v>139.25</v>
      </c>
      <c r="L149" s="243">
        <v>0</v>
      </c>
      <c r="M149" s="244"/>
      <c r="N149" s="239">
        <f t="shared" si="5"/>
        <v>0</v>
      </c>
      <c r="O149" s="239"/>
      <c r="P149" s="239"/>
      <c r="Q149" s="239"/>
      <c r="R149" s="37"/>
      <c r="T149" s="178" t="s">
        <v>20</v>
      </c>
      <c r="U149" s="44" t="s">
        <v>44</v>
      </c>
      <c r="V149" s="36"/>
      <c r="W149" s="179">
        <f t="shared" si="6"/>
        <v>0</v>
      </c>
      <c r="X149" s="179">
        <v>0</v>
      </c>
      <c r="Y149" s="179">
        <f t="shared" si="7"/>
        <v>0</v>
      </c>
      <c r="Z149" s="179">
        <v>0</v>
      </c>
      <c r="AA149" s="180">
        <f t="shared" si="8"/>
        <v>0</v>
      </c>
      <c r="AR149" s="19" t="s">
        <v>172</v>
      </c>
      <c r="AT149" s="19" t="s">
        <v>168</v>
      </c>
      <c r="AU149" s="19" t="s">
        <v>89</v>
      </c>
      <c r="AY149" s="19" t="s">
        <v>167</v>
      </c>
      <c r="BE149" s="118">
        <f t="shared" si="9"/>
        <v>0</v>
      </c>
      <c r="BF149" s="118">
        <f t="shared" si="10"/>
        <v>0</v>
      </c>
      <c r="BG149" s="118">
        <f t="shared" si="11"/>
        <v>0</v>
      </c>
      <c r="BH149" s="118">
        <f t="shared" si="12"/>
        <v>0</v>
      </c>
      <c r="BI149" s="118">
        <f t="shared" si="13"/>
        <v>0</v>
      </c>
      <c r="BJ149" s="19" t="s">
        <v>89</v>
      </c>
      <c r="BK149" s="118">
        <f t="shared" si="14"/>
        <v>0</v>
      </c>
      <c r="BL149" s="19" t="s">
        <v>172</v>
      </c>
      <c r="BM149" s="19" t="s">
        <v>432</v>
      </c>
    </row>
    <row r="150" spans="2:65" s="1" customFormat="1" ht="16.5" customHeight="1">
      <c r="B150" s="35"/>
      <c r="C150" s="181" t="s">
        <v>239</v>
      </c>
      <c r="D150" s="181" t="s">
        <v>174</v>
      </c>
      <c r="E150" s="182" t="s">
        <v>433</v>
      </c>
      <c r="F150" s="241" t="s">
        <v>434</v>
      </c>
      <c r="G150" s="241"/>
      <c r="H150" s="241"/>
      <c r="I150" s="241"/>
      <c r="J150" s="183" t="s">
        <v>171</v>
      </c>
      <c r="K150" s="184">
        <v>160.13999999999999</v>
      </c>
      <c r="L150" s="245">
        <v>0</v>
      </c>
      <c r="M150" s="246"/>
      <c r="N150" s="247">
        <f t="shared" si="5"/>
        <v>0</v>
      </c>
      <c r="O150" s="239"/>
      <c r="P150" s="239"/>
      <c r="Q150" s="239"/>
      <c r="R150" s="37"/>
      <c r="T150" s="178" t="s">
        <v>20</v>
      </c>
      <c r="U150" s="44" t="s">
        <v>44</v>
      </c>
      <c r="V150" s="36"/>
      <c r="W150" s="179">
        <f t="shared" si="6"/>
        <v>0</v>
      </c>
      <c r="X150" s="179">
        <v>4.0000000000000002E-4</v>
      </c>
      <c r="Y150" s="179">
        <f t="shared" si="7"/>
        <v>6.4056000000000002E-2</v>
      </c>
      <c r="Z150" s="179">
        <v>0</v>
      </c>
      <c r="AA150" s="180">
        <f t="shared" si="8"/>
        <v>0</v>
      </c>
      <c r="AR150" s="19" t="s">
        <v>177</v>
      </c>
      <c r="AT150" s="19" t="s">
        <v>174</v>
      </c>
      <c r="AU150" s="19" t="s">
        <v>89</v>
      </c>
      <c r="AY150" s="19" t="s">
        <v>167</v>
      </c>
      <c r="BE150" s="118">
        <f t="shared" si="9"/>
        <v>0</v>
      </c>
      <c r="BF150" s="118">
        <f t="shared" si="10"/>
        <v>0</v>
      </c>
      <c r="BG150" s="118">
        <f t="shared" si="11"/>
        <v>0</v>
      </c>
      <c r="BH150" s="118">
        <f t="shared" si="12"/>
        <v>0</v>
      </c>
      <c r="BI150" s="118">
        <f t="shared" si="13"/>
        <v>0</v>
      </c>
      <c r="BJ150" s="19" t="s">
        <v>89</v>
      </c>
      <c r="BK150" s="118">
        <f t="shared" si="14"/>
        <v>0</v>
      </c>
      <c r="BL150" s="19" t="s">
        <v>172</v>
      </c>
      <c r="BM150" s="19" t="s">
        <v>435</v>
      </c>
    </row>
    <row r="151" spans="2:65" s="1" customFormat="1" ht="38.25" customHeight="1">
      <c r="B151" s="35"/>
      <c r="C151" s="173" t="s">
        <v>243</v>
      </c>
      <c r="D151" s="173" t="s">
        <v>168</v>
      </c>
      <c r="E151" s="174" t="s">
        <v>436</v>
      </c>
      <c r="F151" s="240" t="s">
        <v>229</v>
      </c>
      <c r="G151" s="240"/>
      <c r="H151" s="240"/>
      <c r="I151" s="240"/>
      <c r="J151" s="175" t="s">
        <v>246</v>
      </c>
      <c r="K151" s="177">
        <v>0</v>
      </c>
      <c r="L151" s="243">
        <v>0</v>
      </c>
      <c r="M151" s="244"/>
      <c r="N151" s="239">
        <f t="shared" si="5"/>
        <v>0</v>
      </c>
      <c r="O151" s="239"/>
      <c r="P151" s="239"/>
      <c r="Q151" s="239"/>
      <c r="R151" s="37"/>
      <c r="T151" s="178" t="s">
        <v>20</v>
      </c>
      <c r="U151" s="44" t="s">
        <v>44</v>
      </c>
      <c r="V151" s="36"/>
      <c r="W151" s="179">
        <f t="shared" si="6"/>
        <v>0</v>
      </c>
      <c r="X151" s="179">
        <v>0</v>
      </c>
      <c r="Y151" s="179">
        <f t="shared" si="7"/>
        <v>0</v>
      </c>
      <c r="Z151" s="179">
        <v>0</v>
      </c>
      <c r="AA151" s="180">
        <f t="shared" si="8"/>
        <v>0</v>
      </c>
      <c r="AR151" s="19" t="s">
        <v>172</v>
      </c>
      <c r="AT151" s="19" t="s">
        <v>168</v>
      </c>
      <c r="AU151" s="19" t="s">
        <v>89</v>
      </c>
      <c r="AY151" s="19" t="s">
        <v>167</v>
      </c>
      <c r="BE151" s="118">
        <f t="shared" si="9"/>
        <v>0</v>
      </c>
      <c r="BF151" s="118">
        <f t="shared" si="10"/>
        <v>0</v>
      </c>
      <c r="BG151" s="118">
        <f t="shared" si="11"/>
        <v>0</v>
      </c>
      <c r="BH151" s="118">
        <f t="shared" si="12"/>
        <v>0</v>
      </c>
      <c r="BI151" s="118">
        <f t="shared" si="13"/>
        <v>0</v>
      </c>
      <c r="BJ151" s="19" t="s">
        <v>89</v>
      </c>
      <c r="BK151" s="118">
        <f t="shared" si="14"/>
        <v>0</v>
      </c>
      <c r="BL151" s="19" t="s">
        <v>172</v>
      </c>
      <c r="BM151" s="19" t="s">
        <v>437</v>
      </c>
    </row>
    <row r="152" spans="2:65" s="10" customFormat="1" ht="29.85" customHeight="1">
      <c r="B152" s="162"/>
      <c r="C152" s="163"/>
      <c r="D152" s="172" t="s">
        <v>141</v>
      </c>
      <c r="E152" s="172"/>
      <c r="F152" s="172"/>
      <c r="G152" s="172"/>
      <c r="H152" s="172"/>
      <c r="I152" s="172"/>
      <c r="J152" s="172"/>
      <c r="K152" s="172"/>
      <c r="L152" s="172"/>
      <c r="M152" s="172"/>
      <c r="N152" s="250">
        <f>BK152</f>
        <v>0</v>
      </c>
      <c r="O152" s="251"/>
      <c r="P152" s="251"/>
      <c r="Q152" s="251"/>
      <c r="R152" s="165"/>
      <c r="T152" s="166"/>
      <c r="U152" s="163"/>
      <c r="V152" s="163"/>
      <c r="W152" s="167">
        <f>SUM(W153:W157)</f>
        <v>0</v>
      </c>
      <c r="X152" s="163"/>
      <c r="Y152" s="167">
        <f>SUM(Y153:Y157)</f>
        <v>0.19233499999999998</v>
      </c>
      <c r="Z152" s="163"/>
      <c r="AA152" s="168">
        <f>SUM(AA153:AA157)</f>
        <v>0</v>
      </c>
      <c r="AR152" s="169" t="s">
        <v>89</v>
      </c>
      <c r="AT152" s="170" t="s">
        <v>76</v>
      </c>
      <c r="AU152" s="170" t="s">
        <v>84</v>
      </c>
      <c r="AY152" s="169" t="s">
        <v>167</v>
      </c>
      <c r="BK152" s="171">
        <f>SUM(BK153:BK157)</f>
        <v>0</v>
      </c>
    </row>
    <row r="153" spans="2:65" s="1" customFormat="1" ht="25.5" customHeight="1">
      <c r="B153" s="35"/>
      <c r="C153" s="173" t="s">
        <v>10</v>
      </c>
      <c r="D153" s="173" t="s">
        <v>168</v>
      </c>
      <c r="E153" s="174" t="s">
        <v>354</v>
      </c>
      <c r="F153" s="240" t="s">
        <v>355</v>
      </c>
      <c r="G153" s="240"/>
      <c r="H153" s="240"/>
      <c r="I153" s="240"/>
      <c r="J153" s="175" t="s">
        <v>195</v>
      </c>
      <c r="K153" s="176">
        <v>118.5</v>
      </c>
      <c r="L153" s="243">
        <v>0</v>
      </c>
      <c r="M153" s="244"/>
      <c r="N153" s="239">
        <f>ROUND(L153*K153,2)</f>
        <v>0</v>
      </c>
      <c r="O153" s="239"/>
      <c r="P153" s="239"/>
      <c r="Q153" s="239"/>
      <c r="R153" s="37"/>
      <c r="T153" s="178" t="s">
        <v>20</v>
      </c>
      <c r="U153" s="44" t="s">
        <v>44</v>
      </c>
      <c r="V153" s="36"/>
      <c r="W153" s="179">
        <f>V153*K153</f>
        <v>0</v>
      </c>
      <c r="X153" s="179">
        <v>1.57E-3</v>
      </c>
      <c r="Y153" s="179">
        <f>X153*K153</f>
        <v>0.18604499999999999</v>
      </c>
      <c r="Z153" s="179">
        <v>0</v>
      </c>
      <c r="AA153" s="180">
        <f>Z153*K153</f>
        <v>0</v>
      </c>
      <c r="AR153" s="19" t="s">
        <v>172</v>
      </c>
      <c r="AT153" s="19" t="s">
        <v>168</v>
      </c>
      <c r="AU153" s="19" t="s">
        <v>89</v>
      </c>
      <c r="AY153" s="19" t="s">
        <v>167</v>
      </c>
      <c r="BE153" s="118">
        <f>IF(U153="základná",N153,0)</f>
        <v>0</v>
      </c>
      <c r="BF153" s="118">
        <f>IF(U153="znížená",N153,0)</f>
        <v>0</v>
      </c>
      <c r="BG153" s="118">
        <f>IF(U153="zákl. prenesená",N153,0)</f>
        <v>0</v>
      </c>
      <c r="BH153" s="118">
        <f>IF(U153="zníž. prenesená",N153,0)</f>
        <v>0</v>
      </c>
      <c r="BI153" s="118">
        <f>IF(U153="nulová",N153,0)</f>
        <v>0</v>
      </c>
      <c r="BJ153" s="19" t="s">
        <v>89</v>
      </c>
      <c r="BK153" s="118">
        <f>ROUND(L153*K153,2)</f>
        <v>0</v>
      </c>
      <c r="BL153" s="19" t="s">
        <v>172</v>
      </c>
      <c r="BM153" s="19" t="s">
        <v>438</v>
      </c>
    </row>
    <row r="154" spans="2:65" s="1" customFormat="1" ht="25.5" customHeight="1">
      <c r="B154" s="35"/>
      <c r="C154" s="173" t="s">
        <v>251</v>
      </c>
      <c r="D154" s="173" t="s">
        <v>168</v>
      </c>
      <c r="E154" s="174" t="s">
        <v>362</v>
      </c>
      <c r="F154" s="240" t="s">
        <v>363</v>
      </c>
      <c r="G154" s="240"/>
      <c r="H154" s="240"/>
      <c r="I154" s="240"/>
      <c r="J154" s="175" t="s">
        <v>195</v>
      </c>
      <c r="K154" s="176">
        <v>31.45</v>
      </c>
      <c r="L154" s="243">
        <v>0</v>
      </c>
      <c r="M154" s="244"/>
      <c r="N154" s="239">
        <f>ROUND(L154*K154,2)</f>
        <v>0</v>
      </c>
      <c r="O154" s="239"/>
      <c r="P154" s="239"/>
      <c r="Q154" s="239"/>
      <c r="R154" s="37"/>
      <c r="T154" s="178" t="s">
        <v>20</v>
      </c>
      <c r="U154" s="44" t="s">
        <v>44</v>
      </c>
      <c r="V154" s="36"/>
      <c r="W154" s="179">
        <f>V154*K154</f>
        <v>0</v>
      </c>
      <c r="X154" s="179">
        <v>0</v>
      </c>
      <c r="Y154" s="179">
        <f>X154*K154</f>
        <v>0</v>
      </c>
      <c r="Z154" s="179">
        <v>0</v>
      </c>
      <c r="AA154" s="180">
        <f>Z154*K154</f>
        <v>0</v>
      </c>
      <c r="AR154" s="19" t="s">
        <v>172</v>
      </c>
      <c r="AT154" s="19" t="s">
        <v>168</v>
      </c>
      <c r="AU154" s="19" t="s">
        <v>89</v>
      </c>
      <c r="AY154" s="19" t="s">
        <v>167</v>
      </c>
      <c r="BE154" s="118">
        <f>IF(U154="základná",N154,0)</f>
        <v>0</v>
      </c>
      <c r="BF154" s="118">
        <f>IF(U154="znížená",N154,0)</f>
        <v>0</v>
      </c>
      <c r="BG154" s="118">
        <f>IF(U154="zákl. prenesená",N154,0)</f>
        <v>0</v>
      </c>
      <c r="BH154" s="118">
        <f>IF(U154="zníž. prenesená",N154,0)</f>
        <v>0</v>
      </c>
      <c r="BI154" s="118">
        <f>IF(U154="nulová",N154,0)</f>
        <v>0</v>
      </c>
      <c r="BJ154" s="19" t="s">
        <v>89</v>
      </c>
      <c r="BK154" s="118">
        <f>ROUND(L154*K154,2)</f>
        <v>0</v>
      </c>
      <c r="BL154" s="19" t="s">
        <v>172</v>
      </c>
      <c r="BM154" s="19" t="s">
        <v>439</v>
      </c>
    </row>
    <row r="155" spans="2:65" s="1" customFormat="1" ht="16.5" customHeight="1">
      <c r="B155" s="35"/>
      <c r="C155" s="181" t="s">
        <v>255</v>
      </c>
      <c r="D155" s="181" t="s">
        <v>174</v>
      </c>
      <c r="E155" s="182" t="s">
        <v>366</v>
      </c>
      <c r="F155" s="241" t="s">
        <v>367</v>
      </c>
      <c r="G155" s="241"/>
      <c r="H155" s="241"/>
      <c r="I155" s="241"/>
      <c r="J155" s="183" t="s">
        <v>368</v>
      </c>
      <c r="K155" s="184">
        <v>6.29</v>
      </c>
      <c r="L155" s="245">
        <v>0</v>
      </c>
      <c r="M155" s="246"/>
      <c r="N155" s="247">
        <f>ROUND(L155*K155,2)</f>
        <v>0</v>
      </c>
      <c r="O155" s="239"/>
      <c r="P155" s="239"/>
      <c r="Q155" s="239"/>
      <c r="R155" s="37"/>
      <c r="T155" s="178" t="s">
        <v>20</v>
      </c>
      <c r="U155" s="44" t="s">
        <v>44</v>
      </c>
      <c r="V155" s="36"/>
      <c r="W155" s="179">
        <f>V155*K155</f>
        <v>0</v>
      </c>
      <c r="X155" s="179">
        <v>1E-3</v>
      </c>
      <c r="Y155" s="179">
        <f>X155*K155</f>
        <v>6.2900000000000005E-3</v>
      </c>
      <c r="Z155" s="179">
        <v>0</v>
      </c>
      <c r="AA155" s="180">
        <f>Z155*K155</f>
        <v>0</v>
      </c>
      <c r="AR155" s="19" t="s">
        <v>177</v>
      </c>
      <c r="AT155" s="19" t="s">
        <v>174</v>
      </c>
      <c r="AU155" s="19" t="s">
        <v>89</v>
      </c>
      <c r="AY155" s="19" t="s">
        <v>167</v>
      </c>
      <c r="BE155" s="118">
        <f>IF(U155="základná",N155,0)</f>
        <v>0</v>
      </c>
      <c r="BF155" s="118">
        <f>IF(U155="znížená",N155,0)</f>
        <v>0</v>
      </c>
      <c r="BG155" s="118">
        <f>IF(U155="zákl. prenesená",N155,0)</f>
        <v>0</v>
      </c>
      <c r="BH155" s="118">
        <f>IF(U155="zníž. prenesená",N155,0)</f>
        <v>0</v>
      </c>
      <c r="BI155" s="118">
        <f>IF(U155="nulová",N155,0)</f>
        <v>0</v>
      </c>
      <c r="BJ155" s="19" t="s">
        <v>89</v>
      </c>
      <c r="BK155" s="118">
        <f>ROUND(L155*K155,2)</f>
        <v>0</v>
      </c>
      <c r="BL155" s="19" t="s">
        <v>172</v>
      </c>
      <c r="BM155" s="19" t="s">
        <v>440</v>
      </c>
    </row>
    <row r="156" spans="2:65" s="1" customFormat="1" ht="25.5" customHeight="1">
      <c r="B156" s="35"/>
      <c r="C156" s="173" t="s">
        <v>259</v>
      </c>
      <c r="D156" s="173" t="s">
        <v>168</v>
      </c>
      <c r="E156" s="174" t="s">
        <v>371</v>
      </c>
      <c r="F156" s="240" t="s">
        <v>372</v>
      </c>
      <c r="G156" s="240"/>
      <c r="H156" s="240"/>
      <c r="I156" s="240"/>
      <c r="J156" s="175" t="s">
        <v>195</v>
      </c>
      <c r="K156" s="176">
        <v>31.45</v>
      </c>
      <c r="L156" s="243">
        <v>0</v>
      </c>
      <c r="M156" s="244"/>
      <c r="N156" s="239">
        <f>ROUND(L156*K156,2)</f>
        <v>0</v>
      </c>
      <c r="O156" s="239"/>
      <c r="P156" s="239"/>
      <c r="Q156" s="239"/>
      <c r="R156" s="37"/>
      <c r="T156" s="178" t="s">
        <v>20</v>
      </c>
      <c r="U156" s="44" t="s">
        <v>44</v>
      </c>
      <c r="V156" s="36"/>
      <c r="W156" s="179">
        <f>V156*K156</f>
        <v>0</v>
      </c>
      <c r="X156" s="179">
        <v>0</v>
      </c>
      <c r="Y156" s="179">
        <f>X156*K156</f>
        <v>0</v>
      </c>
      <c r="Z156" s="179">
        <v>0</v>
      </c>
      <c r="AA156" s="180">
        <f>Z156*K156</f>
        <v>0</v>
      </c>
      <c r="AR156" s="19" t="s">
        <v>172</v>
      </c>
      <c r="AT156" s="19" t="s">
        <v>168</v>
      </c>
      <c r="AU156" s="19" t="s">
        <v>89</v>
      </c>
      <c r="AY156" s="19" t="s">
        <v>167</v>
      </c>
      <c r="BE156" s="118">
        <f>IF(U156="základná",N156,0)</f>
        <v>0</v>
      </c>
      <c r="BF156" s="118">
        <f>IF(U156="znížená",N156,0)</f>
        <v>0</v>
      </c>
      <c r="BG156" s="118">
        <f>IF(U156="zákl. prenesená",N156,0)</f>
        <v>0</v>
      </c>
      <c r="BH156" s="118">
        <f>IF(U156="zníž. prenesená",N156,0)</f>
        <v>0</v>
      </c>
      <c r="BI156" s="118">
        <f>IF(U156="nulová",N156,0)</f>
        <v>0</v>
      </c>
      <c r="BJ156" s="19" t="s">
        <v>89</v>
      </c>
      <c r="BK156" s="118">
        <f>ROUND(L156*K156,2)</f>
        <v>0</v>
      </c>
      <c r="BL156" s="19" t="s">
        <v>172</v>
      </c>
      <c r="BM156" s="19" t="s">
        <v>441</v>
      </c>
    </row>
    <row r="157" spans="2:65" s="1" customFormat="1" ht="25.5" customHeight="1">
      <c r="B157" s="35"/>
      <c r="C157" s="173" t="s">
        <v>271</v>
      </c>
      <c r="D157" s="173" t="s">
        <v>168</v>
      </c>
      <c r="E157" s="174" t="s">
        <v>375</v>
      </c>
      <c r="F157" s="240" t="s">
        <v>376</v>
      </c>
      <c r="G157" s="240"/>
      <c r="H157" s="240"/>
      <c r="I157" s="240"/>
      <c r="J157" s="175" t="s">
        <v>246</v>
      </c>
      <c r="K157" s="177">
        <v>0</v>
      </c>
      <c r="L157" s="243">
        <v>0</v>
      </c>
      <c r="M157" s="244"/>
      <c r="N157" s="239">
        <f>ROUND(L157*K157,2)</f>
        <v>0</v>
      </c>
      <c r="O157" s="239"/>
      <c r="P157" s="239"/>
      <c r="Q157" s="239"/>
      <c r="R157" s="37"/>
      <c r="T157" s="178" t="s">
        <v>20</v>
      </c>
      <c r="U157" s="44" t="s">
        <v>44</v>
      </c>
      <c r="V157" s="36"/>
      <c r="W157" s="179">
        <f>V157*K157</f>
        <v>0</v>
      </c>
      <c r="X157" s="179">
        <v>0</v>
      </c>
      <c r="Y157" s="179">
        <f>X157*K157</f>
        <v>0</v>
      </c>
      <c r="Z157" s="179">
        <v>0</v>
      </c>
      <c r="AA157" s="180">
        <f>Z157*K157</f>
        <v>0</v>
      </c>
      <c r="AR157" s="19" t="s">
        <v>172</v>
      </c>
      <c r="AT157" s="19" t="s">
        <v>168</v>
      </c>
      <c r="AU157" s="19" t="s">
        <v>89</v>
      </c>
      <c r="AY157" s="19" t="s">
        <v>167</v>
      </c>
      <c r="BE157" s="118">
        <f>IF(U157="základná",N157,0)</f>
        <v>0</v>
      </c>
      <c r="BF157" s="118">
        <f>IF(U157="znížená",N157,0)</f>
        <v>0</v>
      </c>
      <c r="BG157" s="118">
        <f>IF(U157="zákl. prenesená",N157,0)</f>
        <v>0</v>
      </c>
      <c r="BH157" s="118">
        <f>IF(U157="zníž. prenesená",N157,0)</f>
        <v>0</v>
      </c>
      <c r="BI157" s="118">
        <f>IF(U157="nulová",N157,0)</f>
        <v>0</v>
      </c>
      <c r="BJ157" s="19" t="s">
        <v>89</v>
      </c>
      <c r="BK157" s="118">
        <f>ROUND(L157*K157,2)</f>
        <v>0</v>
      </c>
      <c r="BL157" s="19" t="s">
        <v>172</v>
      </c>
      <c r="BM157" s="19" t="s">
        <v>442</v>
      </c>
    </row>
    <row r="158" spans="2:65" s="10" customFormat="1" ht="29.85" customHeight="1">
      <c r="B158" s="162"/>
      <c r="C158" s="163"/>
      <c r="D158" s="172" t="s">
        <v>389</v>
      </c>
      <c r="E158" s="172"/>
      <c r="F158" s="172"/>
      <c r="G158" s="172"/>
      <c r="H158" s="172"/>
      <c r="I158" s="172"/>
      <c r="J158" s="172"/>
      <c r="K158" s="172"/>
      <c r="L158" s="172"/>
      <c r="M158" s="172"/>
      <c r="N158" s="250">
        <f>BK158</f>
        <v>0</v>
      </c>
      <c r="O158" s="251"/>
      <c r="P158" s="251"/>
      <c r="Q158" s="251"/>
      <c r="R158" s="165"/>
      <c r="T158" s="166"/>
      <c r="U158" s="163"/>
      <c r="V158" s="163"/>
      <c r="W158" s="167">
        <f>W159</f>
        <v>0</v>
      </c>
      <c r="X158" s="163"/>
      <c r="Y158" s="167">
        <f>Y159</f>
        <v>0</v>
      </c>
      <c r="Z158" s="163"/>
      <c r="AA158" s="168">
        <f>AA159</f>
        <v>0</v>
      </c>
      <c r="AR158" s="169" t="s">
        <v>89</v>
      </c>
      <c r="AT158" s="170" t="s">
        <v>76</v>
      </c>
      <c r="AU158" s="170" t="s">
        <v>84</v>
      </c>
      <c r="AY158" s="169" t="s">
        <v>167</v>
      </c>
      <c r="BK158" s="171">
        <f>BK159</f>
        <v>0</v>
      </c>
    </row>
    <row r="159" spans="2:65" s="1" customFormat="1" ht="16.5" customHeight="1">
      <c r="B159" s="35"/>
      <c r="C159" s="173" t="s">
        <v>275</v>
      </c>
      <c r="D159" s="173" t="s">
        <v>168</v>
      </c>
      <c r="E159" s="174" t="s">
        <v>443</v>
      </c>
      <c r="F159" s="240" t="s">
        <v>444</v>
      </c>
      <c r="G159" s="240"/>
      <c r="H159" s="240"/>
      <c r="I159" s="240"/>
      <c r="J159" s="175" t="s">
        <v>445</v>
      </c>
      <c r="K159" s="176">
        <v>1</v>
      </c>
      <c r="L159" s="243">
        <v>0</v>
      </c>
      <c r="M159" s="244"/>
      <c r="N159" s="239">
        <f>ROUND(L159*K159,2)</f>
        <v>0</v>
      </c>
      <c r="O159" s="239"/>
      <c r="P159" s="239"/>
      <c r="Q159" s="239"/>
      <c r="R159" s="37"/>
      <c r="T159" s="178" t="s">
        <v>20</v>
      </c>
      <c r="U159" s="44" t="s">
        <v>44</v>
      </c>
      <c r="V159" s="36"/>
      <c r="W159" s="179">
        <f>V159*K159</f>
        <v>0</v>
      </c>
      <c r="X159" s="179">
        <v>0</v>
      </c>
      <c r="Y159" s="179">
        <f>X159*K159</f>
        <v>0</v>
      </c>
      <c r="Z159" s="179">
        <v>0</v>
      </c>
      <c r="AA159" s="180">
        <f>Z159*K159</f>
        <v>0</v>
      </c>
      <c r="AR159" s="19" t="s">
        <v>172</v>
      </c>
      <c r="AT159" s="19" t="s">
        <v>168</v>
      </c>
      <c r="AU159" s="19" t="s">
        <v>89</v>
      </c>
      <c r="AY159" s="19" t="s">
        <v>167</v>
      </c>
      <c r="BE159" s="118">
        <f>IF(U159="základná",N159,0)</f>
        <v>0</v>
      </c>
      <c r="BF159" s="118">
        <f>IF(U159="znížená",N159,0)</f>
        <v>0</v>
      </c>
      <c r="BG159" s="118">
        <f>IF(U159="zákl. prenesená",N159,0)</f>
        <v>0</v>
      </c>
      <c r="BH159" s="118">
        <f>IF(U159="zníž. prenesená",N159,0)</f>
        <v>0</v>
      </c>
      <c r="BI159" s="118">
        <f>IF(U159="nulová",N159,0)</f>
        <v>0</v>
      </c>
      <c r="BJ159" s="19" t="s">
        <v>89</v>
      </c>
      <c r="BK159" s="118">
        <f>ROUND(L159*K159,2)</f>
        <v>0</v>
      </c>
      <c r="BL159" s="19" t="s">
        <v>172</v>
      </c>
      <c r="BM159" s="19" t="s">
        <v>446</v>
      </c>
    </row>
    <row r="160" spans="2:65" s="1" customFormat="1" ht="49.95" customHeight="1">
      <c r="B160" s="35"/>
      <c r="C160" s="36"/>
      <c r="D160" s="164" t="s">
        <v>382</v>
      </c>
      <c r="E160" s="36"/>
      <c r="F160" s="36"/>
      <c r="G160" s="36"/>
      <c r="H160" s="36"/>
      <c r="I160" s="36"/>
      <c r="J160" s="36"/>
      <c r="K160" s="36"/>
      <c r="L160" s="36"/>
      <c r="M160" s="36"/>
      <c r="N160" s="248">
        <f t="shared" ref="N160:N165" si="15">BK160</f>
        <v>0</v>
      </c>
      <c r="O160" s="249"/>
      <c r="P160" s="249"/>
      <c r="Q160" s="249"/>
      <c r="R160" s="37"/>
      <c r="T160" s="149"/>
      <c r="U160" s="36"/>
      <c r="V160" s="36"/>
      <c r="W160" s="36"/>
      <c r="X160" s="36"/>
      <c r="Y160" s="36"/>
      <c r="Z160" s="36"/>
      <c r="AA160" s="78"/>
      <c r="AT160" s="19" t="s">
        <v>76</v>
      </c>
      <c r="AU160" s="19" t="s">
        <v>77</v>
      </c>
      <c r="AY160" s="19" t="s">
        <v>383</v>
      </c>
      <c r="BK160" s="118">
        <f>SUM(BK161:BK165)</f>
        <v>0</v>
      </c>
    </row>
    <row r="161" spans="2:63" s="1" customFormat="1" ht="22.35" customHeight="1">
      <c r="B161" s="35"/>
      <c r="C161" s="185" t="s">
        <v>20</v>
      </c>
      <c r="D161" s="185" t="s">
        <v>168</v>
      </c>
      <c r="E161" s="186" t="s">
        <v>20</v>
      </c>
      <c r="F161" s="242" t="s">
        <v>20</v>
      </c>
      <c r="G161" s="242"/>
      <c r="H161" s="242"/>
      <c r="I161" s="242"/>
      <c r="J161" s="187" t="s">
        <v>20</v>
      </c>
      <c r="K161" s="177"/>
      <c r="L161" s="243"/>
      <c r="M161" s="239"/>
      <c r="N161" s="239">
        <f t="shared" si="15"/>
        <v>0</v>
      </c>
      <c r="O161" s="239"/>
      <c r="P161" s="239"/>
      <c r="Q161" s="239"/>
      <c r="R161" s="37"/>
      <c r="T161" s="178" t="s">
        <v>20</v>
      </c>
      <c r="U161" s="188" t="s">
        <v>44</v>
      </c>
      <c r="V161" s="36"/>
      <c r="W161" s="36"/>
      <c r="X161" s="36"/>
      <c r="Y161" s="36"/>
      <c r="Z161" s="36"/>
      <c r="AA161" s="78"/>
      <c r="AT161" s="19" t="s">
        <v>383</v>
      </c>
      <c r="AU161" s="19" t="s">
        <v>84</v>
      </c>
      <c r="AY161" s="19" t="s">
        <v>383</v>
      </c>
      <c r="BE161" s="118">
        <f>IF(U161="základná",N161,0)</f>
        <v>0</v>
      </c>
      <c r="BF161" s="118">
        <f>IF(U161="znížená",N161,0)</f>
        <v>0</v>
      </c>
      <c r="BG161" s="118">
        <f>IF(U161="zákl. prenesená",N161,0)</f>
        <v>0</v>
      </c>
      <c r="BH161" s="118">
        <f>IF(U161="zníž. prenesená",N161,0)</f>
        <v>0</v>
      </c>
      <c r="BI161" s="118">
        <f>IF(U161="nulová",N161,0)</f>
        <v>0</v>
      </c>
      <c r="BJ161" s="19" t="s">
        <v>89</v>
      </c>
      <c r="BK161" s="118">
        <f>L161*K161</f>
        <v>0</v>
      </c>
    </row>
    <row r="162" spans="2:63" s="1" customFormat="1" ht="22.35" customHeight="1">
      <c r="B162" s="35"/>
      <c r="C162" s="185" t="s">
        <v>20</v>
      </c>
      <c r="D162" s="185" t="s">
        <v>168</v>
      </c>
      <c r="E162" s="186" t="s">
        <v>20</v>
      </c>
      <c r="F162" s="242" t="s">
        <v>20</v>
      </c>
      <c r="G162" s="242"/>
      <c r="H162" s="242"/>
      <c r="I162" s="242"/>
      <c r="J162" s="187" t="s">
        <v>20</v>
      </c>
      <c r="K162" s="177"/>
      <c r="L162" s="243"/>
      <c r="M162" s="239"/>
      <c r="N162" s="239">
        <f t="shared" si="15"/>
        <v>0</v>
      </c>
      <c r="O162" s="239"/>
      <c r="P162" s="239"/>
      <c r="Q162" s="239"/>
      <c r="R162" s="37"/>
      <c r="T162" s="178" t="s">
        <v>20</v>
      </c>
      <c r="U162" s="188" t="s">
        <v>44</v>
      </c>
      <c r="V162" s="36"/>
      <c r="W162" s="36"/>
      <c r="X162" s="36"/>
      <c r="Y162" s="36"/>
      <c r="Z162" s="36"/>
      <c r="AA162" s="78"/>
      <c r="AT162" s="19" t="s">
        <v>383</v>
      </c>
      <c r="AU162" s="19" t="s">
        <v>84</v>
      </c>
      <c r="AY162" s="19" t="s">
        <v>383</v>
      </c>
      <c r="BE162" s="118">
        <f>IF(U162="základná",N162,0)</f>
        <v>0</v>
      </c>
      <c r="BF162" s="118">
        <f>IF(U162="znížená",N162,0)</f>
        <v>0</v>
      </c>
      <c r="BG162" s="118">
        <f>IF(U162="zákl. prenesená",N162,0)</f>
        <v>0</v>
      </c>
      <c r="BH162" s="118">
        <f>IF(U162="zníž. prenesená",N162,0)</f>
        <v>0</v>
      </c>
      <c r="BI162" s="118">
        <f>IF(U162="nulová",N162,0)</f>
        <v>0</v>
      </c>
      <c r="BJ162" s="19" t="s">
        <v>89</v>
      </c>
      <c r="BK162" s="118">
        <f>L162*K162</f>
        <v>0</v>
      </c>
    </row>
    <row r="163" spans="2:63" s="1" customFormat="1" ht="22.35" customHeight="1">
      <c r="B163" s="35"/>
      <c r="C163" s="185" t="s">
        <v>20</v>
      </c>
      <c r="D163" s="185" t="s">
        <v>168</v>
      </c>
      <c r="E163" s="186" t="s">
        <v>20</v>
      </c>
      <c r="F163" s="242" t="s">
        <v>20</v>
      </c>
      <c r="G163" s="242"/>
      <c r="H163" s="242"/>
      <c r="I163" s="242"/>
      <c r="J163" s="187" t="s">
        <v>20</v>
      </c>
      <c r="K163" s="177"/>
      <c r="L163" s="243"/>
      <c r="M163" s="239"/>
      <c r="N163" s="239">
        <f t="shared" si="15"/>
        <v>0</v>
      </c>
      <c r="O163" s="239"/>
      <c r="P163" s="239"/>
      <c r="Q163" s="239"/>
      <c r="R163" s="37"/>
      <c r="T163" s="178" t="s">
        <v>20</v>
      </c>
      <c r="U163" s="188" t="s">
        <v>44</v>
      </c>
      <c r="V163" s="36"/>
      <c r="W163" s="36"/>
      <c r="X163" s="36"/>
      <c r="Y163" s="36"/>
      <c r="Z163" s="36"/>
      <c r="AA163" s="78"/>
      <c r="AT163" s="19" t="s">
        <v>383</v>
      </c>
      <c r="AU163" s="19" t="s">
        <v>84</v>
      </c>
      <c r="AY163" s="19" t="s">
        <v>383</v>
      </c>
      <c r="BE163" s="118">
        <f>IF(U163="základná",N163,0)</f>
        <v>0</v>
      </c>
      <c r="BF163" s="118">
        <f>IF(U163="znížená",N163,0)</f>
        <v>0</v>
      </c>
      <c r="BG163" s="118">
        <f>IF(U163="zákl. prenesená",N163,0)</f>
        <v>0</v>
      </c>
      <c r="BH163" s="118">
        <f>IF(U163="zníž. prenesená",N163,0)</f>
        <v>0</v>
      </c>
      <c r="BI163" s="118">
        <f>IF(U163="nulová",N163,0)</f>
        <v>0</v>
      </c>
      <c r="BJ163" s="19" t="s">
        <v>89</v>
      </c>
      <c r="BK163" s="118">
        <f>L163*K163</f>
        <v>0</v>
      </c>
    </row>
    <row r="164" spans="2:63" s="1" customFormat="1" ht="22.35" customHeight="1">
      <c r="B164" s="35"/>
      <c r="C164" s="185" t="s">
        <v>20</v>
      </c>
      <c r="D164" s="185" t="s">
        <v>168</v>
      </c>
      <c r="E164" s="186" t="s">
        <v>20</v>
      </c>
      <c r="F164" s="242" t="s">
        <v>20</v>
      </c>
      <c r="G164" s="242"/>
      <c r="H164" s="242"/>
      <c r="I164" s="242"/>
      <c r="J164" s="187" t="s">
        <v>20</v>
      </c>
      <c r="K164" s="177"/>
      <c r="L164" s="243"/>
      <c r="M164" s="239"/>
      <c r="N164" s="239">
        <f t="shared" si="15"/>
        <v>0</v>
      </c>
      <c r="O164" s="239"/>
      <c r="P164" s="239"/>
      <c r="Q164" s="239"/>
      <c r="R164" s="37"/>
      <c r="T164" s="178" t="s">
        <v>20</v>
      </c>
      <c r="U164" s="188" t="s">
        <v>44</v>
      </c>
      <c r="V164" s="36"/>
      <c r="W164" s="36"/>
      <c r="X164" s="36"/>
      <c r="Y164" s="36"/>
      <c r="Z164" s="36"/>
      <c r="AA164" s="78"/>
      <c r="AT164" s="19" t="s">
        <v>383</v>
      </c>
      <c r="AU164" s="19" t="s">
        <v>84</v>
      </c>
      <c r="AY164" s="19" t="s">
        <v>383</v>
      </c>
      <c r="BE164" s="118">
        <f>IF(U164="základná",N164,0)</f>
        <v>0</v>
      </c>
      <c r="BF164" s="118">
        <f>IF(U164="znížená",N164,0)</f>
        <v>0</v>
      </c>
      <c r="BG164" s="118">
        <f>IF(U164="zákl. prenesená",N164,0)</f>
        <v>0</v>
      </c>
      <c r="BH164" s="118">
        <f>IF(U164="zníž. prenesená",N164,0)</f>
        <v>0</v>
      </c>
      <c r="BI164" s="118">
        <f>IF(U164="nulová",N164,0)</f>
        <v>0</v>
      </c>
      <c r="BJ164" s="19" t="s">
        <v>89</v>
      </c>
      <c r="BK164" s="118">
        <f>L164*K164</f>
        <v>0</v>
      </c>
    </row>
    <row r="165" spans="2:63" s="1" customFormat="1" ht="22.35" customHeight="1">
      <c r="B165" s="35"/>
      <c r="C165" s="185" t="s">
        <v>20</v>
      </c>
      <c r="D165" s="185" t="s">
        <v>168</v>
      </c>
      <c r="E165" s="186" t="s">
        <v>20</v>
      </c>
      <c r="F165" s="242" t="s">
        <v>20</v>
      </c>
      <c r="G165" s="242"/>
      <c r="H165" s="242"/>
      <c r="I165" s="242"/>
      <c r="J165" s="187" t="s">
        <v>20</v>
      </c>
      <c r="K165" s="177"/>
      <c r="L165" s="243"/>
      <c r="M165" s="239"/>
      <c r="N165" s="239">
        <f t="shared" si="15"/>
        <v>0</v>
      </c>
      <c r="O165" s="239"/>
      <c r="P165" s="239"/>
      <c r="Q165" s="239"/>
      <c r="R165" s="37"/>
      <c r="T165" s="178" t="s">
        <v>20</v>
      </c>
      <c r="U165" s="188" t="s">
        <v>44</v>
      </c>
      <c r="V165" s="56"/>
      <c r="W165" s="56"/>
      <c r="X165" s="56"/>
      <c r="Y165" s="56"/>
      <c r="Z165" s="56"/>
      <c r="AA165" s="58"/>
      <c r="AT165" s="19" t="s">
        <v>383</v>
      </c>
      <c r="AU165" s="19" t="s">
        <v>84</v>
      </c>
      <c r="AY165" s="19" t="s">
        <v>383</v>
      </c>
      <c r="BE165" s="118">
        <f>IF(U165="základná",N165,0)</f>
        <v>0</v>
      </c>
      <c r="BF165" s="118">
        <f>IF(U165="znížená",N165,0)</f>
        <v>0</v>
      </c>
      <c r="BG165" s="118">
        <f>IF(U165="zákl. prenesená",N165,0)</f>
        <v>0</v>
      </c>
      <c r="BH165" s="118">
        <f>IF(U165="zníž. prenesená",N165,0)</f>
        <v>0</v>
      </c>
      <c r="BI165" s="118">
        <f>IF(U165="nulová",N165,0)</f>
        <v>0</v>
      </c>
      <c r="BJ165" s="19" t="s">
        <v>89</v>
      </c>
      <c r="BK165" s="118">
        <f>L165*K165</f>
        <v>0</v>
      </c>
    </row>
    <row r="166" spans="2:63" s="1" customFormat="1" ht="6.9" customHeight="1">
      <c r="B166" s="59"/>
      <c r="C166" s="60"/>
      <c r="D166" s="60"/>
      <c r="E166" s="60"/>
      <c r="F166" s="60"/>
      <c r="G166" s="60"/>
      <c r="H166" s="60"/>
      <c r="I166" s="60"/>
      <c r="J166" s="60"/>
      <c r="K166" s="60"/>
      <c r="L166" s="60"/>
      <c r="M166" s="60"/>
      <c r="N166" s="60"/>
      <c r="O166" s="60"/>
      <c r="P166" s="60"/>
      <c r="Q166" s="60"/>
      <c r="R166" s="61"/>
    </row>
  </sheetData>
  <sheetProtection algorithmName="SHA-512" hashValue="sha0hY7rxRIsmiqWwYsxo7iFSydLM3XvJq9R1TlTf+dfMdca9oGs6nIsbjC83a+ozsWS4HWowmjfddzMLzWnrQ==" saltValue="Tt7VdvIxtxo0Y1VfL3kq6ND9Q9XGE9In6N5jCtIsIbP9zpeUlKJa/1LkCiW2NJTWziooOH2y6E5kI/bPTWGnYA==" spinCount="10" sheet="1" objects="1" scenarios="1" formatColumns="0" formatRows="0"/>
  <mergeCells count="174">
    <mergeCell ref="N156:Q156"/>
    <mergeCell ref="N157:Q157"/>
    <mergeCell ref="N152:Q152"/>
    <mergeCell ref="L151:M151"/>
    <mergeCell ref="N151:Q151"/>
    <mergeCell ref="F151:I151"/>
    <mergeCell ref="F154:I154"/>
    <mergeCell ref="F153:I153"/>
    <mergeCell ref="N153:Q153"/>
    <mergeCell ref="N154:Q154"/>
    <mergeCell ref="F155:I155"/>
    <mergeCell ref="N155:Q155"/>
    <mergeCell ref="F148:I148"/>
    <mergeCell ref="F150:I150"/>
    <mergeCell ref="L148:M148"/>
    <mergeCell ref="N148:Q148"/>
    <mergeCell ref="F149:I149"/>
    <mergeCell ref="L149:M149"/>
    <mergeCell ref="N149:Q149"/>
    <mergeCell ref="L150:M150"/>
    <mergeCell ref="N150:Q150"/>
    <mergeCell ref="F145:I145"/>
    <mergeCell ref="F147:I147"/>
    <mergeCell ref="L145:M145"/>
    <mergeCell ref="N145:Q145"/>
    <mergeCell ref="F146:I146"/>
    <mergeCell ref="L146:M146"/>
    <mergeCell ref="N146:Q146"/>
    <mergeCell ref="L147:M147"/>
    <mergeCell ref="N147:Q147"/>
    <mergeCell ref="F142:I142"/>
    <mergeCell ref="F144:I144"/>
    <mergeCell ref="L142:M142"/>
    <mergeCell ref="N142:Q142"/>
    <mergeCell ref="F143:I143"/>
    <mergeCell ref="L143:M143"/>
    <mergeCell ref="N143:Q143"/>
    <mergeCell ref="L144:M144"/>
    <mergeCell ref="N144:Q144"/>
    <mergeCell ref="N135:Q135"/>
    <mergeCell ref="F139:I139"/>
    <mergeCell ref="F141:I141"/>
    <mergeCell ref="F140:I140"/>
    <mergeCell ref="L139:M139"/>
    <mergeCell ref="N139:Q139"/>
    <mergeCell ref="L140:M140"/>
    <mergeCell ref="N140:Q140"/>
    <mergeCell ref="L141:M141"/>
    <mergeCell ref="N141:Q141"/>
    <mergeCell ref="F136:I136"/>
    <mergeCell ref="F138:I138"/>
    <mergeCell ref="F137:I137"/>
    <mergeCell ref="L136:M136"/>
    <mergeCell ref="N136:Q136"/>
    <mergeCell ref="L137:M137"/>
    <mergeCell ref="N137:Q137"/>
    <mergeCell ref="L138:M138"/>
    <mergeCell ref="N138:Q138"/>
    <mergeCell ref="L129:M129"/>
    <mergeCell ref="N129:Q129"/>
    <mergeCell ref="L131:M131"/>
    <mergeCell ref="N131:Q131"/>
    <mergeCell ref="N133:Q133"/>
    <mergeCell ref="N130:Q130"/>
    <mergeCell ref="N132:Q132"/>
    <mergeCell ref="N134:Q134"/>
    <mergeCell ref="F133:I133"/>
    <mergeCell ref="L133:M133"/>
    <mergeCell ref="N97:Q97"/>
    <mergeCell ref="N98:Q98"/>
    <mergeCell ref="N100:Q100"/>
    <mergeCell ref="N101:Q101"/>
    <mergeCell ref="N102:Q102"/>
    <mergeCell ref="N103:Q103"/>
    <mergeCell ref="N104:Q104"/>
    <mergeCell ref="N105:Q105"/>
    <mergeCell ref="N106:Q106"/>
    <mergeCell ref="M85:Q85"/>
    <mergeCell ref="C87:G87"/>
    <mergeCell ref="N87:Q87"/>
    <mergeCell ref="N89:Q89"/>
    <mergeCell ref="N96:Q96"/>
    <mergeCell ref="N94:Q94"/>
    <mergeCell ref="N90:Q90"/>
    <mergeCell ref="N91:Q91"/>
    <mergeCell ref="N92:Q92"/>
    <mergeCell ref="N93:Q93"/>
    <mergeCell ref="N95:Q95"/>
    <mergeCell ref="H37:J37"/>
    <mergeCell ref="M37:P37"/>
    <mergeCell ref="L39:P39"/>
    <mergeCell ref="C76:Q76"/>
    <mergeCell ref="F78:P78"/>
    <mergeCell ref="F79:P79"/>
    <mergeCell ref="F80:P80"/>
    <mergeCell ref="M82:P82"/>
    <mergeCell ref="M84:Q84"/>
    <mergeCell ref="M29:P29"/>
    <mergeCell ref="M31:P31"/>
    <mergeCell ref="H33:J33"/>
    <mergeCell ref="M33:P33"/>
    <mergeCell ref="H34:J34"/>
    <mergeCell ref="M34:P34"/>
    <mergeCell ref="H35:J35"/>
    <mergeCell ref="M35:P35"/>
    <mergeCell ref="H36:J36"/>
    <mergeCell ref="M36:P36"/>
    <mergeCell ref="E16:L16"/>
    <mergeCell ref="O16:P16"/>
    <mergeCell ref="O18:P18"/>
    <mergeCell ref="O19:P19"/>
    <mergeCell ref="H1:K1"/>
    <mergeCell ref="S2:AC2"/>
    <mergeCell ref="O21:P21"/>
    <mergeCell ref="M28:P28"/>
    <mergeCell ref="O22:P22"/>
    <mergeCell ref="E25:L25"/>
    <mergeCell ref="C2:Q2"/>
    <mergeCell ref="C4:Q4"/>
    <mergeCell ref="F6:P6"/>
    <mergeCell ref="F7:P7"/>
    <mergeCell ref="F8:P8"/>
    <mergeCell ref="O10:P10"/>
    <mergeCell ref="O12:P12"/>
    <mergeCell ref="O13:P13"/>
    <mergeCell ref="O15:P15"/>
    <mergeCell ref="D101:H101"/>
    <mergeCell ref="D102:H102"/>
    <mergeCell ref="D104:H104"/>
    <mergeCell ref="D105:H105"/>
    <mergeCell ref="N165:Q165"/>
    <mergeCell ref="N159:Q159"/>
    <mergeCell ref="N161:Q161"/>
    <mergeCell ref="N162:Q162"/>
    <mergeCell ref="N163:Q163"/>
    <mergeCell ref="N164:Q164"/>
    <mergeCell ref="N158:Q158"/>
    <mergeCell ref="N160:Q160"/>
    <mergeCell ref="L161:M161"/>
    <mergeCell ref="L153:M153"/>
    <mergeCell ref="L154:M154"/>
    <mergeCell ref="L155:M155"/>
    <mergeCell ref="L156:M156"/>
    <mergeCell ref="L157:M157"/>
    <mergeCell ref="L159:M159"/>
    <mergeCell ref="L162:M162"/>
    <mergeCell ref="L163:M163"/>
    <mergeCell ref="L164:M164"/>
    <mergeCell ref="L165:M165"/>
    <mergeCell ref="L108:Q108"/>
    <mergeCell ref="F159:I159"/>
    <mergeCell ref="F156:I156"/>
    <mergeCell ref="F157:I157"/>
    <mergeCell ref="F161:I161"/>
    <mergeCell ref="F162:I162"/>
    <mergeCell ref="F163:I163"/>
    <mergeCell ref="F164:I164"/>
    <mergeCell ref="F165:I165"/>
    <mergeCell ref="D103:H103"/>
    <mergeCell ref="C114:Q114"/>
    <mergeCell ref="F116:P116"/>
    <mergeCell ref="F117:P117"/>
    <mergeCell ref="F118:P118"/>
    <mergeCell ref="M120:P120"/>
    <mergeCell ref="M122:Q122"/>
    <mergeCell ref="M123:Q123"/>
    <mergeCell ref="F125:I125"/>
    <mergeCell ref="L125:M125"/>
    <mergeCell ref="N125:Q125"/>
    <mergeCell ref="N126:Q126"/>
    <mergeCell ref="N127:Q127"/>
    <mergeCell ref="N128:Q128"/>
    <mergeCell ref="F129:I129"/>
    <mergeCell ref="F131:I131"/>
  </mergeCells>
  <dataValidations count="2">
    <dataValidation type="list" allowBlank="1" showInputMessage="1" showErrorMessage="1" error="Povolené sú hodnoty K, M." sqref="D161:D166">
      <formula1>"K, M"</formula1>
    </dataValidation>
    <dataValidation type="list" allowBlank="1" showInputMessage="1" showErrorMessage="1" error="Povolené sú hodnoty základná, znížená, nulová." sqref="U161:U166">
      <formula1>"základná, znížená, nulová"</formula1>
    </dataValidation>
  </dataValidations>
  <hyperlinks>
    <hyperlink ref="F1:G1" location="C2" display="1) Krycí list rozpočtu"/>
    <hyperlink ref="H1:K1" location="C87" display="2) Rekapitulácia rozpočtu"/>
    <hyperlink ref="L1" location="C125" display="3) Rozpočet"/>
    <hyperlink ref="S1:T1" location="'Rekapitulácia stavby'!C2" display="Rekapitulácia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48"/>
  <sheetViews>
    <sheetView showGridLines="0" workbookViewId="0">
      <pane ySplit="1" topLeftCell="A2" activePane="bottomLeft" state="frozen"/>
      <selection pane="bottomLeft"/>
    </sheetView>
  </sheetViews>
  <sheetFormatPr defaultRowHeight="14.4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7" width="11.140625" customWidth="1"/>
    <col min="8" max="8" width="12.42578125" customWidth="1"/>
    <col min="9" max="9" width="7" customWidth="1"/>
    <col min="10" max="10" width="5.140625" customWidth="1"/>
    <col min="11" max="11" width="11.42578125" customWidth="1"/>
    <col min="12" max="12" width="12" customWidth="1"/>
    <col min="13" max="14" width="6" customWidth="1"/>
    <col min="15" max="15" width="2" customWidth="1"/>
    <col min="16" max="16" width="12.42578125" customWidth="1"/>
    <col min="17" max="17" width="4.140625" customWidth="1"/>
    <col min="18" max="18" width="1.7109375" customWidth="1"/>
    <col min="19" max="19" width="8.140625" customWidth="1"/>
    <col min="20" max="20" width="29.7109375" customWidth="1"/>
    <col min="21" max="21" width="16.28515625" customWidth="1"/>
    <col min="22" max="22" width="12.28515625" customWidth="1"/>
    <col min="23" max="23" width="16.28515625" customWidth="1"/>
    <col min="24" max="24" width="12.140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66" ht="21.75" customHeight="1">
      <c r="A1" s="125"/>
      <c r="B1" s="12"/>
      <c r="C1" s="12"/>
      <c r="D1" s="13" t="s">
        <v>1</v>
      </c>
      <c r="E1" s="12"/>
      <c r="F1" s="14" t="s">
        <v>121</v>
      </c>
      <c r="G1" s="14"/>
      <c r="H1" s="259" t="s">
        <v>122</v>
      </c>
      <c r="I1" s="259"/>
      <c r="J1" s="259"/>
      <c r="K1" s="259"/>
      <c r="L1" s="14" t="s">
        <v>123</v>
      </c>
      <c r="M1" s="12"/>
      <c r="N1" s="12"/>
      <c r="O1" s="13" t="s">
        <v>124</v>
      </c>
      <c r="P1" s="12"/>
      <c r="Q1" s="12"/>
      <c r="R1" s="12"/>
      <c r="S1" s="14" t="s">
        <v>125</v>
      </c>
      <c r="T1" s="14"/>
      <c r="U1" s="125"/>
      <c r="V1" s="12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</row>
    <row r="2" spans="1:66" ht="36.9" customHeight="1">
      <c r="C2" s="201" t="s">
        <v>7</v>
      </c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S2" s="206"/>
      <c r="T2" s="206"/>
      <c r="U2" s="206"/>
      <c r="V2" s="206"/>
      <c r="W2" s="206"/>
      <c r="X2" s="206"/>
      <c r="Y2" s="206"/>
      <c r="Z2" s="206"/>
      <c r="AA2" s="206"/>
      <c r="AB2" s="206"/>
      <c r="AC2" s="206"/>
      <c r="AT2" s="19" t="s">
        <v>96</v>
      </c>
    </row>
    <row r="3" spans="1:66" ht="6.9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2"/>
      <c r="AT3" s="19" t="s">
        <v>77</v>
      </c>
    </row>
    <row r="4" spans="1:66" ht="36.9" customHeight="1">
      <c r="B4" s="23"/>
      <c r="C4" s="203" t="s">
        <v>126</v>
      </c>
      <c r="D4" s="204"/>
      <c r="E4" s="204"/>
      <c r="F4" s="204"/>
      <c r="G4" s="204"/>
      <c r="H4" s="204"/>
      <c r="I4" s="204"/>
      <c r="J4" s="204"/>
      <c r="K4" s="204"/>
      <c r="L4" s="204"/>
      <c r="M4" s="204"/>
      <c r="N4" s="204"/>
      <c r="O4" s="204"/>
      <c r="P4" s="204"/>
      <c r="Q4" s="204"/>
      <c r="R4" s="24"/>
      <c r="T4" s="18" t="s">
        <v>12</v>
      </c>
      <c r="AT4" s="19" t="s">
        <v>6</v>
      </c>
    </row>
    <row r="5" spans="1:66" ht="6.9" customHeight="1">
      <c r="B5" s="23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4"/>
    </row>
    <row r="6" spans="1:66" ht="25.35" customHeight="1">
      <c r="B6" s="23"/>
      <c r="C6" s="26"/>
      <c r="D6" s="30" t="s">
        <v>17</v>
      </c>
      <c r="E6" s="26"/>
      <c r="F6" s="252" t="str">
        <f>'Rekapitulácia stavby'!K6</f>
        <v>Oprava porúch administratívnej budovy - Okresný súd Bratislava V.</v>
      </c>
      <c r="G6" s="253"/>
      <c r="H6" s="253"/>
      <c r="I6" s="253"/>
      <c r="J6" s="253"/>
      <c r="K6" s="253"/>
      <c r="L6" s="253"/>
      <c r="M6" s="253"/>
      <c r="N6" s="253"/>
      <c r="O6" s="253"/>
      <c r="P6" s="253"/>
      <c r="Q6" s="26"/>
      <c r="R6" s="24"/>
    </row>
    <row r="7" spans="1:66" ht="25.35" customHeight="1">
      <c r="B7" s="23"/>
      <c r="C7" s="26"/>
      <c r="D7" s="30" t="s">
        <v>127</v>
      </c>
      <c r="E7" s="26"/>
      <c r="F7" s="252" t="s">
        <v>128</v>
      </c>
      <c r="G7" s="197"/>
      <c r="H7" s="197"/>
      <c r="I7" s="197"/>
      <c r="J7" s="197"/>
      <c r="K7" s="197"/>
      <c r="L7" s="197"/>
      <c r="M7" s="197"/>
      <c r="N7" s="197"/>
      <c r="O7" s="197"/>
      <c r="P7" s="197"/>
      <c r="Q7" s="26"/>
      <c r="R7" s="24"/>
    </row>
    <row r="8" spans="1:66" s="1" customFormat="1" ht="32.85" customHeight="1">
      <c r="B8" s="35"/>
      <c r="C8" s="36"/>
      <c r="D8" s="29" t="s">
        <v>129</v>
      </c>
      <c r="E8" s="36"/>
      <c r="F8" s="210" t="s">
        <v>447</v>
      </c>
      <c r="G8" s="254"/>
      <c r="H8" s="254"/>
      <c r="I8" s="254"/>
      <c r="J8" s="254"/>
      <c r="K8" s="254"/>
      <c r="L8" s="254"/>
      <c r="M8" s="254"/>
      <c r="N8" s="254"/>
      <c r="O8" s="254"/>
      <c r="P8" s="254"/>
      <c r="Q8" s="36"/>
      <c r="R8" s="37"/>
    </row>
    <row r="9" spans="1:66" s="1" customFormat="1" ht="14.4" customHeight="1">
      <c r="B9" s="35"/>
      <c r="C9" s="36"/>
      <c r="D9" s="30" t="s">
        <v>19</v>
      </c>
      <c r="E9" s="36"/>
      <c r="F9" s="28" t="s">
        <v>20</v>
      </c>
      <c r="G9" s="36"/>
      <c r="H9" s="36"/>
      <c r="I9" s="36"/>
      <c r="J9" s="36"/>
      <c r="K9" s="36"/>
      <c r="L9" s="36"/>
      <c r="M9" s="30" t="s">
        <v>21</v>
      </c>
      <c r="N9" s="36"/>
      <c r="O9" s="28" t="s">
        <v>20</v>
      </c>
      <c r="P9" s="36"/>
      <c r="Q9" s="36"/>
      <c r="R9" s="37"/>
    </row>
    <row r="10" spans="1:66" s="1" customFormat="1" ht="14.4" customHeight="1">
      <c r="B10" s="35"/>
      <c r="C10" s="36"/>
      <c r="D10" s="30" t="s">
        <v>22</v>
      </c>
      <c r="E10" s="36"/>
      <c r="F10" s="28" t="s">
        <v>23</v>
      </c>
      <c r="G10" s="36"/>
      <c r="H10" s="36"/>
      <c r="I10" s="36"/>
      <c r="J10" s="36"/>
      <c r="K10" s="36"/>
      <c r="L10" s="36"/>
      <c r="M10" s="30" t="s">
        <v>24</v>
      </c>
      <c r="N10" s="36"/>
      <c r="O10" s="255" t="str">
        <f>'Rekapitulácia stavby'!AN8</f>
        <v>10. 5. 2018</v>
      </c>
      <c r="P10" s="256"/>
      <c r="Q10" s="36"/>
      <c r="R10" s="37"/>
    </row>
    <row r="11" spans="1:66" s="1" customFormat="1" ht="10.8" customHeight="1">
      <c r="B11" s="35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7"/>
    </row>
    <row r="12" spans="1:66" s="1" customFormat="1" ht="14.4" customHeight="1">
      <c r="B12" s="35"/>
      <c r="C12" s="36"/>
      <c r="D12" s="30" t="s">
        <v>26</v>
      </c>
      <c r="E12" s="36"/>
      <c r="F12" s="36"/>
      <c r="G12" s="36"/>
      <c r="H12" s="36"/>
      <c r="I12" s="36"/>
      <c r="J12" s="36"/>
      <c r="K12" s="36"/>
      <c r="L12" s="36"/>
      <c r="M12" s="30" t="s">
        <v>27</v>
      </c>
      <c r="N12" s="36"/>
      <c r="O12" s="207" t="s">
        <v>20</v>
      </c>
      <c r="P12" s="207"/>
      <c r="Q12" s="36"/>
      <c r="R12" s="37"/>
    </row>
    <row r="13" spans="1:66" s="1" customFormat="1" ht="18" customHeight="1">
      <c r="B13" s="35"/>
      <c r="C13" s="36"/>
      <c r="D13" s="36"/>
      <c r="E13" s="28" t="s">
        <v>28</v>
      </c>
      <c r="F13" s="36"/>
      <c r="G13" s="36"/>
      <c r="H13" s="36"/>
      <c r="I13" s="36"/>
      <c r="J13" s="36"/>
      <c r="K13" s="36"/>
      <c r="L13" s="36"/>
      <c r="M13" s="30" t="s">
        <v>29</v>
      </c>
      <c r="N13" s="36"/>
      <c r="O13" s="207" t="s">
        <v>20</v>
      </c>
      <c r="P13" s="207"/>
      <c r="Q13" s="36"/>
      <c r="R13" s="37"/>
    </row>
    <row r="14" spans="1:66" s="1" customFormat="1" ht="6.9" customHeight="1">
      <c r="B14" s="35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7"/>
    </row>
    <row r="15" spans="1:66" s="1" customFormat="1" ht="14.4" customHeight="1">
      <c r="B15" s="35"/>
      <c r="C15" s="36"/>
      <c r="D15" s="30" t="s">
        <v>30</v>
      </c>
      <c r="E15" s="36"/>
      <c r="F15" s="36"/>
      <c r="G15" s="36"/>
      <c r="H15" s="36"/>
      <c r="I15" s="36"/>
      <c r="J15" s="36"/>
      <c r="K15" s="36"/>
      <c r="L15" s="36"/>
      <c r="M15" s="30" t="s">
        <v>27</v>
      </c>
      <c r="N15" s="36"/>
      <c r="O15" s="257" t="str">
        <f>IF('Rekapitulácia stavby'!AN13="","",'Rekapitulácia stavby'!AN13)</f>
        <v>Vyplň údaj</v>
      </c>
      <c r="P15" s="207"/>
      <c r="Q15" s="36"/>
      <c r="R15" s="37"/>
    </row>
    <row r="16" spans="1:66" s="1" customFormat="1" ht="18" customHeight="1">
      <c r="B16" s="35"/>
      <c r="C16" s="36"/>
      <c r="D16" s="36"/>
      <c r="E16" s="257" t="str">
        <f>IF('Rekapitulácia stavby'!E14="","",'Rekapitulácia stavby'!E14)</f>
        <v>Vyplň údaj</v>
      </c>
      <c r="F16" s="258"/>
      <c r="G16" s="258"/>
      <c r="H16" s="258"/>
      <c r="I16" s="258"/>
      <c r="J16" s="258"/>
      <c r="K16" s="258"/>
      <c r="L16" s="258"/>
      <c r="M16" s="30" t="s">
        <v>29</v>
      </c>
      <c r="N16" s="36"/>
      <c r="O16" s="257" t="str">
        <f>IF('Rekapitulácia stavby'!AN14="","",'Rekapitulácia stavby'!AN14)</f>
        <v>Vyplň údaj</v>
      </c>
      <c r="P16" s="207"/>
      <c r="Q16" s="36"/>
      <c r="R16" s="37"/>
    </row>
    <row r="17" spans="2:18" s="1" customFormat="1" ht="6.9" customHeight="1">
      <c r="B17" s="35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7"/>
    </row>
    <row r="18" spans="2:18" s="1" customFormat="1" ht="14.4" customHeight="1">
      <c r="B18" s="35"/>
      <c r="C18" s="36"/>
      <c r="D18" s="30" t="s">
        <v>32</v>
      </c>
      <c r="E18" s="36"/>
      <c r="F18" s="36"/>
      <c r="G18" s="36"/>
      <c r="H18" s="36"/>
      <c r="I18" s="36"/>
      <c r="J18" s="36"/>
      <c r="K18" s="36"/>
      <c r="L18" s="36"/>
      <c r="M18" s="30" t="s">
        <v>27</v>
      </c>
      <c r="N18" s="36"/>
      <c r="O18" s="207" t="s">
        <v>20</v>
      </c>
      <c r="P18" s="207"/>
      <c r="Q18" s="36"/>
      <c r="R18" s="37"/>
    </row>
    <row r="19" spans="2:18" s="1" customFormat="1" ht="18" customHeight="1">
      <c r="B19" s="35"/>
      <c r="C19" s="36"/>
      <c r="D19" s="36"/>
      <c r="E19" s="28" t="s">
        <v>33</v>
      </c>
      <c r="F19" s="36"/>
      <c r="G19" s="36"/>
      <c r="H19" s="36"/>
      <c r="I19" s="36"/>
      <c r="J19" s="36"/>
      <c r="K19" s="36"/>
      <c r="L19" s="36"/>
      <c r="M19" s="30" t="s">
        <v>29</v>
      </c>
      <c r="N19" s="36"/>
      <c r="O19" s="207" t="s">
        <v>20</v>
      </c>
      <c r="P19" s="207"/>
      <c r="Q19" s="36"/>
      <c r="R19" s="37"/>
    </row>
    <row r="20" spans="2:18" s="1" customFormat="1" ht="6.9" customHeight="1">
      <c r="B20" s="35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7"/>
    </row>
    <row r="21" spans="2:18" s="1" customFormat="1" ht="14.4" customHeight="1">
      <c r="B21" s="35"/>
      <c r="C21" s="36"/>
      <c r="D21" s="30" t="s">
        <v>35</v>
      </c>
      <c r="E21" s="36"/>
      <c r="F21" s="36"/>
      <c r="G21" s="36"/>
      <c r="H21" s="36"/>
      <c r="I21" s="36"/>
      <c r="J21" s="36"/>
      <c r="K21" s="36"/>
      <c r="L21" s="36"/>
      <c r="M21" s="30" t="s">
        <v>27</v>
      </c>
      <c r="N21" s="36"/>
      <c r="O21" s="207" t="str">
        <f>IF('Rekapitulácia stavby'!AN19="","",'Rekapitulácia stavby'!AN19)</f>
        <v/>
      </c>
      <c r="P21" s="207"/>
      <c r="Q21" s="36"/>
      <c r="R21" s="37"/>
    </row>
    <row r="22" spans="2:18" s="1" customFormat="1" ht="18" customHeight="1">
      <c r="B22" s="35"/>
      <c r="C22" s="36"/>
      <c r="D22" s="36"/>
      <c r="E22" s="28" t="str">
        <f>IF('Rekapitulácia stavby'!E20="","",'Rekapitulácia stavby'!E20)</f>
        <v xml:space="preserve"> </v>
      </c>
      <c r="F22" s="36"/>
      <c r="G22" s="36"/>
      <c r="H22" s="36"/>
      <c r="I22" s="36"/>
      <c r="J22" s="36"/>
      <c r="K22" s="36"/>
      <c r="L22" s="36"/>
      <c r="M22" s="30" t="s">
        <v>29</v>
      </c>
      <c r="N22" s="36"/>
      <c r="O22" s="207" t="str">
        <f>IF('Rekapitulácia stavby'!AN20="","",'Rekapitulácia stavby'!AN20)</f>
        <v/>
      </c>
      <c r="P22" s="207"/>
      <c r="Q22" s="36"/>
      <c r="R22" s="37"/>
    </row>
    <row r="23" spans="2:18" s="1" customFormat="1" ht="6.9" customHeight="1">
      <c r="B23" s="35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7"/>
    </row>
    <row r="24" spans="2:18" s="1" customFormat="1" ht="14.4" customHeight="1">
      <c r="B24" s="35"/>
      <c r="C24" s="36"/>
      <c r="D24" s="30" t="s">
        <v>37</v>
      </c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7"/>
    </row>
    <row r="25" spans="2:18" s="1" customFormat="1" ht="16.5" customHeight="1">
      <c r="B25" s="35"/>
      <c r="C25" s="36"/>
      <c r="D25" s="36"/>
      <c r="E25" s="195" t="s">
        <v>20</v>
      </c>
      <c r="F25" s="195"/>
      <c r="G25" s="195"/>
      <c r="H25" s="195"/>
      <c r="I25" s="195"/>
      <c r="J25" s="195"/>
      <c r="K25" s="195"/>
      <c r="L25" s="195"/>
      <c r="M25" s="36"/>
      <c r="N25" s="36"/>
      <c r="O25" s="36"/>
      <c r="P25" s="36"/>
      <c r="Q25" s="36"/>
      <c r="R25" s="37"/>
    </row>
    <row r="26" spans="2:18" s="1" customFormat="1" ht="6.9" customHeight="1">
      <c r="B26" s="35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7"/>
    </row>
    <row r="27" spans="2:18" s="1" customFormat="1" ht="6.9" customHeight="1">
      <c r="B27" s="35"/>
      <c r="C27" s="36"/>
      <c r="D27" s="51"/>
      <c r="E27" s="51"/>
      <c r="F27" s="51"/>
      <c r="G27" s="51"/>
      <c r="H27" s="51"/>
      <c r="I27" s="51"/>
      <c r="J27" s="51"/>
      <c r="K27" s="51"/>
      <c r="L27" s="51"/>
      <c r="M27" s="51"/>
      <c r="N27" s="51"/>
      <c r="O27" s="51"/>
      <c r="P27" s="51"/>
      <c r="Q27" s="36"/>
      <c r="R27" s="37"/>
    </row>
    <row r="28" spans="2:18" s="1" customFormat="1" ht="14.4" customHeight="1">
      <c r="B28" s="35"/>
      <c r="C28" s="36"/>
      <c r="D28" s="126" t="s">
        <v>131</v>
      </c>
      <c r="E28" s="36"/>
      <c r="F28" s="36"/>
      <c r="G28" s="36"/>
      <c r="H28" s="36"/>
      <c r="I28" s="36"/>
      <c r="J28" s="36"/>
      <c r="K28" s="36"/>
      <c r="L28" s="36"/>
      <c r="M28" s="196">
        <f>N89</f>
        <v>0</v>
      </c>
      <c r="N28" s="196"/>
      <c r="O28" s="196"/>
      <c r="P28" s="196"/>
      <c r="Q28" s="36"/>
      <c r="R28" s="37"/>
    </row>
    <row r="29" spans="2:18" s="1" customFormat="1" ht="14.4" customHeight="1">
      <c r="B29" s="35"/>
      <c r="C29" s="36"/>
      <c r="D29" s="34" t="s">
        <v>115</v>
      </c>
      <c r="E29" s="36"/>
      <c r="F29" s="36"/>
      <c r="G29" s="36"/>
      <c r="H29" s="36"/>
      <c r="I29" s="36"/>
      <c r="J29" s="36"/>
      <c r="K29" s="36"/>
      <c r="L29" s="36"/>
      <c r="M29" s="196">
        <f>N99</f>
        <v>0</v>
      </c>
      <c r="N29" s="196"/>
      <c r="O29" s="196"/>
      <c r="P29" s="196"/>
      <c r="Q29" s="36"/>
      <c r="R29" s="37"/>
    </row>
    <row r="30" spans="2:18" s="1" customFormat="1" ht="6.9" customHeight="1">
      <c r="B30" s="35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7"/>
    </row>
    <row r="31" spans="2:18" s="1" customFormat="1" ht="25.35" customHeight="1">
      <c r="B31" s="35"/>
      <c r="C31" s="36"/>
      <c r="D31" s="127" t="s">
        <v>40</v>
      </c>
      <c r="E31" s="36"/>
      <c r="F31" s="36"/>
      <c r="G31" s="36"/>
      <c r="H31" s="36"/>
      <c r="I31" s="36"/>
      <c r="J31" s="36"/>
      <c r="K31" s="36"/>
      <c r="L31" s="36"/>
      <c r="M31" s="260">
        <f>ROUND(M28+M29,2)</f>
        <v>0</v>
      </c>
      <c r="N31" s="254"/>
      <c r="O31" s="254"/>
      <c r="P31" s="254"/>
      <c r="Q31" s="36"/>
      <c r="R31" s="37"/>
    </row>
    <row r="32" spans="2:18" s="1" customFormat="1" ht="6.9" customHeight="1">
      <c r="B32" s="35"/>
      <c r="C32" s="36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36"/>
      <c r="R32" s="37"/>
    </row>
    <row r="33" spans="2:18" s="1" customFormat="1" ht="14.4" customHeight="1">
      <c r="B33" s="35"/>
      <c r="C33" s="36"/>
      <c r="D33" s="42" t="s">
        <v>41</v>
      </c>
      <c r="E33" s="42" t="s">
        <v>42</v>
      </c>
      <c r="F33" s="43">
        <v>0.2</v>
      </c>
      <c r="G33" s="128" t="s">
        <v>43</v>
      </c>
      <c r="H33" s="261">
        <f>ROUND((((SUM(BE99:BE106)+SUM(BE125:BE141))+SUM(BE143:BE147))),2)</f>
        <v>0</v>
      </c>
      <c r="I33" s="254"/>
      <c r="J33" s="254"/>
      <c r="K33" s="36"/>
      <c r="L33" s="36"/>
      <c r="M33" s="261">
        <f>ROUND(((ROUND((SUM(BE99:BE106)+SUM(BE125:BE141)), 2)*F33)+SUM(BE143:BE147)*F33),2)</f>
        <v>0</v>
      </c>
      <c r="N33" s="254"/>
      <c r="O33" s="254"/>
      <c r="P33" s="254"/>
      <c r="Q33" s="36"/>
      <c r="R33" s="37"/>
    </row>
    <row r="34" spans="2:18" s="1" customFormat="1" ht="14.4" customHeight="1">
      <c r="B34" s="35"/>
      <c r="C34" s="36"/>
      <c r="D34" s="36"/>
      <c r="E34" s="42" t="s">
        <v>44</v>
      </c>
      <c r="F34" s="43">
        <v>0.2</v>
      </c>
      <c r="G34" s="128" t="s">
        <v>43</v>
      </c>
      <c r="H34" s="261">
        <f>ROUND((((SUM(BF99:BF106)+SUM(BF125:BF141))+SUM(BF143:BF147))),2)</f>
        <v>0</v>
      </c>
      <c r="I34" s="254"/>
      <c r="J34" s="254"/>
      <c r="K34" s="36"/>
      <c r="L34" s="36"/>
      <c r="M34" s="261">
        <f>ROUND(((ROUND((SUM(BF99:BF106)+SUM(BF125:BF141)), 2)*F34)+SUM(BF143:BF147)*F34),2)</f>
        <v>0</v>
      </c>
      <c r="N34" s="254"/>
      <c r="O34" s="254"/>
      <c r="P34" s="254"/>
      <c r="Q34" s="36"/>
      <c r="R34" s="37"/>
    </row>
    <row r="35" spans="2:18" s="1" customFormat="1" ht="14.4" hidden="1" customHeight="1">
      <c r="B35" s="35"/>
      <c r="C35" s="36"/>
      <c r="D35" s="36"/>
      <c r="E35" s="42" t="s">
        <v>45</v>
      </c>
      <c r="F35" s="43">
        <v>0.2</v>
      </c>
      <c r="G35" s="128" t="s">
        <v>43</v>
      </c>
      <c r="H35" s="261">
        <f>ROUND((((SUM(BG99:BG106)+SUM(BG125:BG141))+SUM(BG143:BG147))),2)</f>
        <v>0</v>
      </c>
      <c r="I35" s="254"/>
      <c r="J35" s="254"/>
      <c r="K35" s="36"/>
      <c r="L35" s="36"/>
      <c r="M35" s="261">
        <v>0</v>
      </c>
      <c r="N35" s="254"/>
      <c r="O35" s="254"/>
      <c r="P35" s="254"/>
      <c r="Q35" s="36"/>
      <c r="R35" s="37"/>
    </row>
    <row r="36" spans="2:18" s="1" customFormat="1" ht="14.4" hidden="1" customHeight="1">
      <c r="B36" s="35"/>
      <c r="C36" s="36"/>
      <c r="D36" s="36"/>
      <c r="E36" s="42" t="s">
        <v>46</v>
      </c>
      <c r="F36" s="43">
        <v>0.2</v>
      </c>
      <c r="G36" s="128" t="s">
        <v>43</v>
      </c>
      <c r="H36" s="261">
        <f>ROUND((((SUM(BH99:BH106)+SUM(BH125:BH141))+SUM(BH143:BH147))),2)</f>
        <v>0</v>
      </c>
      <c r="I36" s="254"/>
      <c r="J36" s="254"/>
      <c r="K36" s="36"/>
      <c r="L36" s="36"/>
      <c r="M36" s="261">
        <v>0</v>
      </c>
      <c r="N36" s="254"/>
      <c r="O36" s="254"/>
      <c r="P36" s="254"/>
      <c r="Q36" s="36"/>
      <c r="R36" s="37"/>
    </row>
    <row r="37" spans="2:18" s="1" customFormat="1" ht="14.4" hidden="1" customHeight="1">
      <c r="B37" s="35"/>
      <c r="C37" s="36"/>
      <c r="D37" s="36"/>
      <c r="E37" s="42" t="s">
        <v>47</v>
      </c>
      <c r="F37" s="43">
        <v>0</v>
      </c>
      <c r="G37" s="128" t="s">
        <v>43</v>
      </c>
      <c r="H37" s="261">
        <f>ROUND((((SUM(BI99:BI106)+SUM(BI125:BI141))+SUM(BI143:BI147))),2)</f>
        <v>0</v>
      </c>
      <c r="I37" s="254"/>
      <c r="J37" s="254"/>
      <c r="K37" s="36"/>
      <c r="L37" s="36"/>
      <c r="M37" s="261">
        <v>0</v>
      </c>
      <c r="N37" s="254"/>
      <c r="O37" s="254"/>
      <c r="P37" s="254"/>
      <c r="Q37" s="36"/>
      <c r="R37" s="37"/>
    </row>
    <row r="38" spans="2:18" s="1" customFormat="1" ht="6.9" customHeight="1">
      <c r="B38" s="35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7"/>
    </row>
    <row r="39" spans="2:18" s="1" customFormat="1" ht="25.35" customHeight="1">
      <c r="B39" s="35"/>
      <c r="C39" s="124"/>
      <c r="D39" s="129" t="s">
        <v>48</v>
      </c>
      <c r="E39" s="79"/>
      <c r="F39" s="79"/>
      <c r="G39" s="130" t="s">
        <v>49</v>
      </c>
      <c r="H39" s="131" t="s">
        <v>50</v>
      </c>
      <c r="I39" s="79"/>
      <c r="J39" s="79"/>
      <c r="K39" s="79"/>
      <c r="L39" s="262">
        <f>SUM(M31:M37)</f>
        <v>0</v>
      </c>
      <c r="M39" s="262"/>
      <c r="N39" s="262"/>
      <c r="O39" s="262"/>
      <c r="P39" s="263"/>
      <c r="Q39" s="124"/>
      <c r="R39" s="37"/>
    </row>
    <row r="40" spans="2:18" s="1" customFormat="1" ht="14.4" customHeight="1">
      <c r="B40" s="35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7"/>
    </row>
    <row r="41" spans="2:18" s="1" customFormat="1" ht="14.4" customHeight="1">
      <c r="B41" s="35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7"/>
    </row>
    <row r="42" spans="2:18" ht="12">
      <c r="B42" s="23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4"/>
    </row>
    <row r="43" spans="2:18" ht="12">
      <c r="B43" s="23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4"/>
    </row>
    <row r="44" spans="2:18" ht="12">
      <c r="B44" s="23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4"/>
    </row>
    <row r="45" spans="2:18" ht="12">
      <c r="B45" s="23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4"/>
    </row>
    <row r="46" spans="2:18" ht="12">
      <c r="B46" s="23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4"/>
    </row>
    <row r="47" spans="2:18" ht="12">
      <c r="B47" s="23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4"/>
    </row>
    <row r="48" spans="2:18" ht="12">
      <c r="B48" s="23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4"/>
    </row>
    <row r="49" spans="2:18" ht="12">
      <c r="B49" s="23"/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4"/>
    </row>
    <row r="50" spans="2:18" s="1" customFormat="1">
      <c r="B50" s="35"/>
      <c r="C50" s="36"/>
      <c r="D50" s="50" t="s">
        <v>51</v>
      </c>
      <c r="E50" s="51"/>
      <c r="F50" s="51"/>
      <c r="G50" s="51"/>
      <c r="H50" s="52"/>
      <c r="I50" s="36"/>
      <c r="J50" s="50" t="s">
        <v>52</v>
      </c>
      <c r="K50" s="51"/>
      <c r="L50" s="51"/>
      <c r="M50" s="51"/>
      <c r="N50" s="51"/>
      <c r="O50" s="51"/>
      <c r="P50" s="52"/>
      <c r="Q50" s="36"/>
      <c r="R50" s="37"/>
    </row>
    <row r="51" spans="2:18" ht="12">
      <c r="B51" s="23"/>
      <c r="C51" s="26"/>
      <c r="D51" s="53"/>
      <c r="E51" s="26"/>
      <c r="F51" s="26"/>
      <c r="G51" s="26"/>
      <c r="H51" s="54"/>
      <c r="I51" s="26"/>
      <c r="J51" s="53"/>
      <c r="K51" s="26"/>
      <c r="L51" s="26"/>
      <c r="M51" s="26"/>
      <c r="N51" s="26"/>
      <c r="O51" s="26"/>
      <c r="P51" s="54"/>
      <c r="Q51" s="26"/>
      <c r="R51" s="24"/>
    </row>
    <row r="52" spans="2:18" ht="12">
      <c r="B52" s="23"/>
      <c r="C52" s="26"/>
      <c r="D52" s="53"/>
      <c r="E52" s="26"/>
      <c r="F52" s="26"/>
      <c r="G52" s="26"/>
      <c r="H52" s="54"/>
      <c r="I52" s="26"/>
      <c r="J52" s="53"/>
      <c r="K52" s="26"/>
      <c r="L52" s="26"/>
      <c r="M52" s="26"/>
      <c r="N52" s="26"/>
      <c r="O52" s="26"/>
      <c r="P52" s="54"/>
      <c r="Q52" s="26"/>
      <c r="R52" s="24"/>
    </row>
    <row r="53" spans="2:18" ht="12">
      <c r="B53" s="23"/>
      <c r="C53" s="26"/>
      <c r="D53" s="53"/>
      <c r="E53" s="26"/>
      <c r="F53" s="26"/>
      <c r="G53" s="26"/>
      <c r="H53" s="54"/>
      <c r="I53" s="26"/>
      <c r="J53" s="53"/>
      <c r="K53" s="26"/>
      <c r="L53" s="26"/>
      <c r="M53" s="26"/>
      <c r="N53" s="26"/>
      <c r="O53" s="26"/>
      <c r="P53" s="54"/>
      <c r="Q53" s="26"/>
      <c r="R53" s="24"/>
    </row>
    <row r="54" spans="2:18" ht="12">
      <c r="B54" s="23"/>
      <c r="C54" s="26"/>
      <c r="D54" s="53"/>
      <c r="E54" s="26"/>
      <c r="F54" s="26"/>
      <c r="G54" s="26"/>
      <c r="H54" s="54"/>
      <c r="I54" s="26"/>
      <c r="J54" s="53"/>
      <c r="K54" s="26"/>
      <c r="L54" s="26"/>
      <c r="M54" s="26"/>
      <c r="N54" s="26"/>
      <c r="O54" s="26"/>
      <c r="P54" s="54"/>
      <c r="Q54" s="26"/>
      <c r="R54" s="24"/>
    </row>
    <row r="55" spans="2:18" ht="12">
      <c r="B55" s="23"/>
      <c r="C55" s="26"/>
      <c r="D55" s="53"/>
      <c r="E55" s="26"/>
      <c r="F55" s="26"/>
      <c r="G55" s="26"/>
      <c r="H55" s="54"/>
      <c r="I55" s="26"/>
      <c r="J55" s="53"/>
      <c r="K55" s="26"/>
      <c r="L55" s="26"/>
      <c r="M55" s="26"/>
      <c r="N55" s="26"/>
      <c r="O55" s="26"/>
      <c r="P55" s="54"/>
      <c r="Q55" s="26"/>
      <c r="R55" s="24"/>
    </row>
    <row r="56" spans="2:18" ht="12">
      <c r="B56" s="23"/>
      <c r="C56" s="26"/>
      <c r="D56" s="53"/>
      <c r="E56" s="26"/>
      <c r="F56" s="26"/>
      <c r="G56" s="26"/>
      <c r="H56" s="54"/>
      <c r="I56" s="26"/>
      <c r="J56" s="53"/>
      <c r="K56" s="26"/>
      <c r="L56" s="26"/>
      <c r="M56" s="26"/>
      <c r="N56" s="26"/>
      <c r="O56" s="26"/>
      <c r="P56" s="54"/>
      <c r="Q56" s="26"/>
      <c r="R56" s="24"/>
    </row>
    <row r="57" spans="2:18" ht="12">
      <c r="B57" s="23"/>
      <c r="C57" s="26"/>
      <c r="D57" s="53"/>
      <c r="E57" s="26"/>
      <c r="F57" s="26"/>
      <c r="G57" s="26"/>
      <c r="H57" s="54"/>
      <c r="I57" s="26"/>
      <c r="J57" s="53"/>
      <c r="K57" s="26"/>
      <c r="L57" s="26"/>
      <c r="M57" s="26"/>
      <c r="N57" s="26"/>
      <c r="O57" s="26"/>
      <c r="P57" s="54"/>
      <c r="Q57" s="26"/>
      <c r="R57" s="24"/>
    </row>
    <row r="58" spans="2:18" ht="12">
      <c r="B58" s="23"/>
      <c r="C58" s="26"/>
      <c r="D58" s="53"/>
      <c r="E58" s="26"/>
      <c r="F58" s="26"/>
      <c r="G58" s="26"/>
      <c r="H58" s="54"/>
      <c r="I58" s="26"/>
      <c r="J58" s="53"/>
      <c r="K58" s="26"/>
      <c r="L58" s="26"/>
      <c r="M58" s="26"/>
      <c r="N58" s="26"/>
      <c r="O58" s="26"/>
      <c r="P58" s="54"/>
      <c r="Q58" s="26"/>
      <c r="R58" s="24"/>
    </row>
    <row r="59" spans="2:18" s="1" customFormat="1">
      <c r="B59" s="35"/>
      <c r="C59" s="36"/>
      <c r="D59" s="55" t="s">
        <v>53</v>
      </c>
      <c r="E59" s="56"/>
      <c r="F59" s="56"/>
      <c r="G59" s="57" t="s">
        <v>54</v>
      </c>
      <c r="H59" s="58"/>
      <c r="I59" s="36"/>
      <c r="J59" s="55" t="s">
        <v>53</v>
      </c>
      <c r="K59" s="56"/>
      <c r="L59" s="56"/>
      <c r="M59" s="56"/>
      <c r="N59" s="57" t="s">
        <v>54</v>
      </c>
      <c r="O59" s="56"/>
      <c r="P59" s="58"/>
      <c r="Q59" s="36"/>
      <c r="R59" s="37"/>
    </row>
    <row r="60" spans="2:18" ht="12">
      <c r="B60" s="23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4"/>
    </row>
    <row r="61" spans="2:18" s="1" customFormat="1">
      <c r="B61" s="35"/>
      <c r="C61" s="36"/>
      <c r="D61" s="50" t="s">
        <v>55</v>
      </c>
      <c r="E61" s="51"/>
      <c r="F61" s="51"/>
      <c r="G61" s="51"/>
      <c r="H61" s="52"/>
      <c r="I61" s="36"/>
      <c r="J61" s="50" t="s">
        <v>56</v>
      </c>
      <c r="K61" s="51"/>
      <c r="L61" s="51"/>
      <c r="M61" s="51"/>
      <c r="N61" s="51"/>
      <c r="O61" s="51"/>
      <c r="P61" s="52"/>
      <c r="Q61" s="36"/>
      <c r="R61" s="37"/>
    </row>
    <row r="62" spans="2:18" ht="12">
      <c r="B62" s="23"/>
      <c r="C62" s="26"/>
      <c r="D62" s="53"/>
      <c r="E62" s="26"/>
      <c r="F62" s="26"/>
      <c r="G62" s="26"/>
      <c r="H62" s="54"/>
      <c r="I62" s="26"/>
      <c r="J62" s="53"/>
      <c r="K62" s="26"/>
      <c r="L62" s="26"/>
      <c r="M62" s="26"/>
      <c r="N62" s="26"/>
      <c r="O62" s="26"/>
      <c r="P62" s="54"/>
      <c r="Q62" s="26"/>
      <c r="R62" s="24"/>
    </row>
    <row r="63" spans="2:18" ht="12">
      <c r="B63" s="23"/>
      <c r="C63" s="26"/>
      <c r="D63" s="53"/>
      <c r="E63" s="26"/>
      <c r="F63" s="26"/>
      <c r="G63" s="26"/>
      <c r="H63" s="54"/>
      <c r="I63" s="26"/>
      <c r="J63" s="53"/>
      <c r="K63" s="26"/>
      <c r="L63" s="26"/>
      <c r="M63" s="26"/>
      <c r="N63" s="26"/>
      <c r="O63" s="26"/>
      <c r="P63" s="54"/>
      <c r="Q63" s="26"/>
      <c r="R63" s="24"/>
    </row>
    <row r="64" spans="2:18" ht="12">
      <c r="B64" s="23"/>
      <c r="C64" s="26"/>
      <c r="D64" s="53"/>
      <c r="E64" s="26"/>
      <c r="F64" s="26"/>
      <c r="G64" s="26"/>
      <c r="H64" s="54"/>
      <c r="I64" s="26"/>
      <c r="J64" s="53"/>
      <c r="K64" s="26"/>
      <c r="L64" s="26"/>
      <c r="M64" s="26"/>
      <c r="N64" s="26"/>
      <c r="O64" s="26"/>
      <c r="P64" s="54"/>
      <c r="Q64" s="26"/>
      <c r="R64" s="24"/>
    </row>
    <row r="65" spans="2:21" ht="12">
      <c r="B65" s="23"/>
      <c r="C65" s="26"/>
      <c r="D65" s="53"/>
      <c r="E65" s="26"/>
      <c r="F65" s="26"/>
      <c r="G65" s="26"/>
      <c r="H65" s="54"/>
      <c r="I65" s="26"/>
      <c r="J65" s="53"/>
      <c r="K65" s="26"/>
      <c r="L65" s="26"/>
      <c r="M65" s="26"/>
      <c r="N65" s="26"/>
      <c r="O65" s="26"/>
      <c r="P65" s="54"/>
      <c r="Q65" s="26"/>
      <c r="R65" s="24"/>
    </row>
    <row r="66" spans="2:21" ht="12">
      <c r="B66" s="23"/>
      <c r="C66" s="26"/>
      <c r="D66" s="53"/>
      <c r="E66" s="26"/>
      <c r="F66" s="26"/>
      <c r="G66" s="26"/>
      <c r="H66" s="54"/>
      <c r="I66" s="26"/>
      <c r="J66" s="53"/>
      <c r="K66" s="26"/>
      <c r="L66" s="26"/>
      <c r="M66" s="26"/>
      <c r="N66" s="26"/>
      <c r="O66" s="26"/>
      <c r="P66" s="54"/>
      <c r="Q66" s="26"/>
      <c r="R66" s="24"/>
    </row>
    <row r="67" spans="2:21" ht="12">
      <c r="B67" s="23"/>
      <c r="C67" s="26"/>
      <c r="D67" s="53"/>
      <c r="E67" s="26"/>
      <c r="F67" s="26"/>
      <c r="G67" s="26"/>
      <c r="H67" s="54"/>
      <c r="I67" s="26"/>
      <c r="J67" s="53"/>
      <c r="K67" s="26"/>
      <c r="L67" s="26"/>
      <c r="M67" s="26"/>
      <c r="N67" s="26"/>
      <c r="O67" s="26"/>
      <c r="P67" s="54"/>
      <c r="Q67" s="26"/>
      <c r="R67" s="24"/>
    </row>
    <row r="68" spans="2:21" ht="12">
      <c r="B68" s="23"/>
      <c r="C68" s="26"/>
      <c r="D68" s="53"/>
      <c r="E68" s="26"/>
      <c r="F68" s="26"/>
      <c r="G68" s="26"/>
      <c r="H68" s="54"/>
      <c r="I68" s="26"/>
      <c r="J68" s="53"/>
      <c r="K68" s="26"/>
      <c r="L68" s="26"/>
      <c r="M68" s="26"/>
      <c r="N68" s="26"/>
      <c r="O68" s="26"/>
      <c r="P68" s="54"/>
      <c r="Q68" s="26"/>
      <c r="R68" s="24"/>
    </row>
    <row r="69" spans="2:21" ht="12">
      <c r="B69" s="23"/>
      <c r="C69" s="26"/>
      <c r="D69" s="53"/>
      <c r="E69" s="26"/>
      <c r="F69" s="26"/>
      <c r="G69" s="26"/>
      <c r="H69" s="54"/>
      <c r="I69" s="26"/>
      <c r="J69" s="53"/>
      <c r="K69" s="26"/>
      <c r="L69" s="26"/>
      <c r="M69" s="26"/>
      <c r="N69" s="26"/>
      <c r="O69" s="26"/>
      <c r="P69" s="54"/>
      <c r="Q69" s="26"/>
      <c r="R69" s="24"/>
    </row>
    <row r="70" spans="2:21" s="1" customFormat="1">
      <c r="B70" s="35"/>
      <c r="C70" s="36"/>
      <c r="D70" s="55" t="s">
        <v>53</v>
      </c>
      <c r="E70" s="56"/>
      <c r="F70" s="56"/>
      <c r="G70" s="57" t="s">
        <v>54</v>
      </c>
      <c r="H70" s="58"/>
      <c r="I70" s="36"/>
      <c r="J70" s="55" t="s">
        <v>53</v>
      </c>
      <c r="K70" s="56"/>
      <c r="L70" s="56"/>
      <c r="M70" s="56"/>
      <c r="N70" s="57" t="s">
        <v>54</v>
      </c>
      <c r="O70" s="56"/>
      <c r="P70" s="58"/>
      <c r="Q70" s="36"/>
      <c r="R70" s="37"/>
    </row>
    <row r="71" spans="2:21" s="1" customFormat="1" ht="14.4" customHeight="1"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60"/>
      <c r="M71" s="60"/>
      <c r="N71" s="60"/>
      <c r="O71" s="60"/>
      <c r="P71" s="60"/>
      <c r="Q71" s="60"/>
      <c r="R71" s="61"/>
    </row>
    <row r="75" spans="2:21" s="1" customFormat="1" ht="6.9" customHeight="1">
      <c r="B75" s="132"/>
      <c r="C75" s="133"/>
      <c r="D75" s="133"/>
      <c r="E75" s="133"/>
      <c r="F75" s="133"/>
      <c r="G75" s="133"/>
      <c r="H75" s="133"/>
      <c r="I75" s="133"/>
      <c r="J75" s="133"/>
      <c r="K75" s="133"/>
      <c r="L75" s="133"/>
      <c r="M75" s="133"/>
      <c r="N75" s="133"/>
      <c r="O75" s="133"/>
      <c r="P75" s="133"/>
      <c r="Q75" s="133"/>
      <c r="R75" s="134"/>
    </row>
    <row r="76" spans="2:21" s="1" customFormat="1" ht="36.9" customHeight="1">
      <c r="B76" s="35"/>
      <c r="C76" s="203" t="s">
        <v>132</v>
      </c>
      <c r="D76" s="204"/>
      <c r="E76" s="204"/>
      <c r="F76" s="204"/>
      <c r="G76" s="204"/>
      <c r="H76" s="204"/>
      <c r="I76" s="204"/>
      <c r="J76" s="204"/>
      <c r="K76" s="204"/>
      <c r="L76" s="204"/>
      <c r="M76" s="204"/>
      <c r="N76" s="204"/>
      <c r="O76" s="204"/>
      <c r="P76" s="204"/>
      <c r="Q76" s="204"/>
      <c r="R76" s="37"/>
      <c r="T76" s="135"/>
      <c r="U76" s="135"/>
    </row>
    <row r="77" spans="2:21" s="1" customFormat="1" ht="6.9" customHeight="1"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36"/>
      <c r="M77" s="36"/>
      <c r="N77" s="36"/>
      <c r="O77" s="36"/>
      <c r="P77" s="36"/>
      <c r="Q77" s="36"/>
      <c r="R77" s="37"/>
      <c r="T77" s="135"/>
      <c r="U77" s="135"/>
    </row>
    <row r="78" spans="2:21" s="1" customFormat="1" ht="30" customHeight="1">
      <c r="B78" s="35"/>
      <c r="C78" s="30" t="s">
        <v>17</v>
      </c>
      <c r="D78" s="36"/>
      <c r="E78" s="36"/>
      <c r="F78" s="252" t="str">
        <f>F6</f>
        <v>Oprava porúch administratívnej budovy - Okresný súd Bratislava V.</v>
      </c>
      <c r="G78" s="253"/>
      <c r="H78" s="253"/>
      <c r="I78" s="253"/>
      <c r="J78" s="253"/>
      <c r="K78" s="253"/>
      <c r="L78" s="253"/>
      <c r="M78" s="253"/>
      <c r="N78" s="253"/>
      <c r="O78" s="253"/>
      <c r="P78" s="253"/>
      <c r="Q78" s="36"/>
      <c r="R78" s="37"/>
      <c r="T78" s="135"/>
      <c r="U78" s="135"/>
    </row>
    <row r="79" spans="2:21" ht="30" customHeight="1">
      <c r="B79" s="23"/>
      <c r="C79" s="30" t="s">
        <v>127</v>
      </c>
      <c r="D79" s="26"/>
      <c r="E79" s="26"/>
      <c r="F79" s="252" t="s">
        <v>128</v>
      </c>
      <c r="G79" s="197"/>
      <c r="H79" s="197"/>
      <c r="I79" s="197"/>
      <c r="J79" s="197"/>
      <c r="K79" s="197"/>
      <c r="L79" s="197"/>
      <c r="M79" s="197"/>
      <c r="N79" s="197"/>
      <c r="O79" s="197"/>
      <c r="P79" s="197"/>
      <c r="Q79" s="26"/>
      <c r="R79" s="24"/>
      <c r="T79" s="136"/>
      <c r="U79" s="136"/>
    </row>
    <row r="80" spans="2:21" s="1" customFormat="1" ht="36.9" customHeight="1">
      <c r="B80" s="35"/>
      <c r="C80" s="69" t="s">
        <v>129</v>
      </c>
      <c r="D80" s="36"/>
      <c r="E80" s="36"/>
      <c r="F80" s="215" t="str">
        <f>F8</f>
        <v>OC3 - Obnova časť 3, podhľad vstupu blok A a C</v>
      </c>
      <c r="G80" s="254"/>
      <c r="H80" s="254"/>
      <c r="I80" s="254"/>
      <c r="J80" s="254"/>
      <c r="K80" s="254"/>
      <c r="L80" s="254"/>
      <c r="M80" s="254"/>
      <c r="N80" s="254"/>
      <c r="O80" s="254"/>
      <c r="P80" s="254"/>
      <c r="Q80" s="36"/>
      <c r="R80" s="37"/>
      <c r="T80" s="135"/>
      <c r="U80" s="135"/>
    </row>
    <row r="81" spans="2:47" s="1" customFormat="1" ht="6.9" customHeight="1"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36"/>
      <c r="R81" s="37"/>
      <c r="T81" s="135"/>
      <c r="U81" s="135"/>
    </row>
    <row r="82" spans="2:47" s="1" customFormat="1" ht="18" customHeight="1">
      <c r="B82" s="35"/>
      <c r="C82" s="30" t="s">
        <v>22</v>
      </c>
      <c r="D82" s="36"/>
      <c r="E82" s="36"/>
      <c r="F82" s="28" t="str">
        <f>F10</f>
        <v>Bratislava  V</v>
      </c>
      <c r="G82" s="36"/>
      <c r="H82" s="36"/>
      <c r="I82" s="36"/>
      <c r="J82" s="36"/>
      <c r="K82" s="30" t="s">
        <v>24</v>
      </c>
      <c r="L82" s="36"/>
      <c r="M82" s="256" t="str">
        <f>IF(O10="","",O10)</f>
        <v>10. 5. 2018</v>
      </c>
      <c r="N82" s="256"/>
      <c r="O82" s="256"/>
      <c r="P82" s="256"/>
      <c r="Q82" s="36"/>
      <c r="R82" s="37"/>
      <c r="T82" s="135"/>
      <c r="U82" s="135"/>
    </row>
    <row r="83" spans="2:47" s="1" customFormat="1" ht="6.9" customHeight="1"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7"/>
      <c r="T83" s="135"/>
      <c r="U83" s="135"/>
    </row>
    <row r="84" spans="2:47" s="1" customFormat="1" ht="13.2">
      <c r="B84" s="35"/>
      <c r="C84" s="30" t="s">
        <v>26</v>
      </c>
      <c r="D84" s="36"/>
      <c r="E84" s="36"/>
      <c r="F84" s="28" t="str">
        <f>E13</f>
        <v>Okresný súd, Bratislava V, Prokofievova 6-12</v>
      </c>
      <c r="G84" s="36"/>
      <c r="H84" s="36"/>
      <c r="I84" s="36"/>
      <c r="J84" s="36"/>
      <c r="K84" s="30" t="s">
        <v>32</v>
      </c>
      <c r="L84" s="36"/>
      <c r="M84" s="207" t="str">
        <f>E19</f>
        <v>Ing. Stanislav Šutliak, PhD -  EPISS</v>
      </c>
      <c r="N84" s="207"/>
      <c r="O84" s="207"/>
      <c r="P84" s="207"/>
      <c r="Q84" s="207"/>
      <c r="R84" s="37"/>
      <c r="T84" s="135"/>
      <c r="U84" s="135"/>
    </row>
    <row r="85" spans="2:47" s="1" customFormat="1" ht="14.4" customHeight="1">
      <c r="B85" s="35"/>
      <c r="C85" s="30" t="s">
        <v>30</v>
      </c>
      <c r="D85" s="36"/>
      <c r="E85" s="36"/>
      <c r="F85" s="28" t="str">
        <f>IF(E16="","",E16)</f>
        <v>Vyplň údaj</v>
      </c>
      <c r="G85" s="36"/>
      <c r="H85" s="36"/>
      <c r="I85" s="36"/>
      <c r="J85" s="36"/>
      <c r="K85" s="30" t="s">
        <v>35</v>
      </c>
      <c r="L85" s="36"/>
      <c r="M85" s="207" t="str">
        <f>E22</f>
        <v xml:space="preserve"> </v>
      </c>
      <c r="N85" s="207"/>
      <c r="O85" s="207"/>
      <c r="P85" s="207"/>
      <c r="Q85" s="207"/>
      <c r="R85" s="37"/>
      <c r="T85" s="135"/>
      <c r="U85" s="135"/>
    </row>
    <row r="86" spans="2:47" s="1" customFormat="1" ht="10.35" customHeight="1"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7"/>
      <c r="T86" s="135"/>
      <c r="U86" s="135"/>
    </row>
    <row r="87" spans="2:47" s="1" customFormat="1" ht="29.25" customHeight="1">
      <c r="B87" s="35"/>
      <c r="C87" s="264" t="s">
        <v>133</v>
      </c>
      <c r="D87" s="265"/>
      <c r="E87" s="265"/>
      <c r="F87" s="265"/>
      <c r="G87" s="265"/>
      <c r="H87" s="124"/>
      <c r="I87" s="124"/>
      <c r="J87" s="124"/>
      <c r="K87" s="124"/>
      <c r="L87" s="124"/>
      <c r="M87" s="124"/>
      <c r="N87" s="264" t="s">
        <v>134</v>
      </c>
      <c r="O87" s="265"/>
      <c r="P87" s="265"/>
      <c r="Q87" s="265"/>
      <c r="R87" s="37"/>
      <c r="T87" s="135"/>
      <c r="U87" s="135"/>
    </row>
    <row r="88" spans="2:47" s="1" customFormat="1" ht="10.35" customHeight="1"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7"/>
      <c r="T88" s="135"/>
      <c r="U88" s="135"/>
    </row>
    <row r="89" spans="2:47" s="1" customFormat="1" ht="29.25" customHeight="1">
      <c r="B89" s="35"/>
      <c r="C89" s="137" t="s">
        <v>135</v>
      </c>
      <c r="D89" s="36"/>
      <c r="E89" s="36"/>
      <c r="F89" s="36"/>
      <c r="G89" s="36"/>
      <c r="H89" s="36"/>
      <c r="I89" s="36"/>
      <c r="J89" s="36"/>
      <c r="K89" s="36"/>
      <c r="L89" s="36"/>
      <c r="M89" s="36"/>
      <c r="N89" s="232">
        <f>N125</f>
        <v>0</v>
      </c>
      <c r="O89" s="266"/>
      <c r="P89" s="266"/>
      <c r="Q89" s="266"/>
      <c r="R89" s="37"/>
      <c r="T89" s="135"/>
      <c r="U89" s="135"/>
      <c r="AU89" s="19" t="s">
        <v>136</v>
      </c>
    </row>
    <row r="90" spans="2:47" s="7" customFormat="1" ht="24.9" customHeight="1">
      <c r="B90" s="138"/>
      <c r="C90" s="139"/>
      <c r="D90" s="140" t="s">
        <v>385</v>
      </c>
      <c r="E90" s="139"/>
      <c r="F90" s="139"/>
      <c r="G90" s="139"/>
      <c r="H90" s="139"/>
      <c r="I90" s="139"/>
      <c r="J90" s="139"/>
      <c r="K90" s="139"/>
      <c r="L90" s="139"/>
      <c r="M90" s="139"/>
      <c r="N90" s="269">
        <f>N126</f>
        <v>0</v>
      </c>
      <c r="O90" s="268"/>
      <c r="P90" s="268"/>
      <c r="Q90" s="268"/>
      <c r="R90" s="141"/>
      <c r="T90" s="142"/>
      <c r="U90" s="142"/>
    </row>
    <row r="91" spans="2:47" s="8" customFormat="1" ht="19.95" customHeight="1">
      <c r="B91" s="143"/>
      <c r="C91" s="103"/>
      <c r="D91" s="114" t="s">
        <v>386</v>
      </c>
      <c r="E91" s="103"/>
      <c r="F91" s="103"/>
      <c r="G91" s="103"/>
      <c r="H91" s="103"/>
      <c r="I91" s="103"/>
      <c r="J91" s="103"/>
      <c r="K91" s="103"/>
      <c r="L91" s="103"/>
      <c r="M91" s="103"/>
      <c r="N91" s="208">
        <f>N127</f>
        <v>0</v>
      </c>
      <c r="O91" s="209"/>
      <c r="P91" s="209"/>
      <c r="Q91" s="209"/>
      <c r="R91" s="144"/>
      <c r="T91" s="145"/>
      <c r="U91" s="145"/>
    </row>
    <row r="92" spans="2:47" s="8" customFormat="1" ht="19.95" customHeight="1">
      <c r="B92" s="143"/>
      <c r="C92" s="103"/>
      <c r="D92" s="114" t="s">
        <v>388</v>
      </c>
      <c r="E92" s="103"/>
      <c r="F92" s="103"/>
      <c r="G92" s="103"/>
      <c r="H92" s="103"/>
      <c r="I92" s="103"/>
      <c r="J92" s="103"/>
      <c r="K92" s="103"/>
      <c r="L92" s="103"/>
      <c r="M92" s="103"/>
      <c r="N92" s="208">
        <f>N130</f>
        <v>0</v>
      </c>
      <c r="O92" s="209"/>
      <c r="P92" s="209"/>
      <c r="Q92" s="209"/>
      <c r="R92" s="144"/>
      <c r="T92" s="145"/>
      <c r="U92" s="145"/>
    </row>
    <row r="93" spans="2:47" s="7" customFormat="1" ht="24.9" customHeight="1">
      <c r="B93" s="138"/>
      <c r="C93" s="139"/>
      <c r="D93" s="140" t="s">
        <v>137</v>
      </c>
      <c r="E93" s="139"/>
      <c r="F93" s="139"/>
      <c r="G93" s="139"/>
      <c r="H93" s="139"/>
      <c r="I93" s="139"/>
      <c r="J93" s="139"/>
      <c r="K93" s="139"/>
      <c r="L93" s="139"/>
      <c r="M93" s="139"/>
      <c r="N93" s="269">
        <f>N132</f>
        <v>0</v>
      </c>
      <c r="O93" s="268"/>
      <c r="P93" s="268"/>
      <c r="Q93" s="268"/>
      <c r="R93" s="141"/>
      <c r="T93" s="142"/>
      <c r="U93" s="142"/>
    </row>
    <row r="94" spans="2:47" s="8" customFormat="1" ht="19.95" customHeight="1">
      <c r="B94" s="143"/>
      <c r="C94" s="103"/>
      <c r="D94" s="114" t="s">
        <v>448</v>
      </c>
      <c r="E94" s="103"/>
      <c r="F94" s="103"/>
      <c r="G94" s="103"/>
      <c r="H94" s="103"/>
      <c r="I94" s="103"/>
      <c r="J94" s="103"/>
      <c r="K94" s="103"/>
      <c r="L94" s="103"/>
      <c r="M94" s="103"/>
      <c r="N94" s="208">
        <f>N133</f>
        <v>0</v>
      </c>
      <c r="O94" s="209"/>
      <c r="P94" s="209"/>
      <c r="Q94" s="209"/>
      <c r="R94" s="144"/>
      <c r="T94" s="145"/>
      <c r="U94" s="145"/>
    </row>
    <row r="95" spans="2:47" s="8" customFormat="1" ht="19.95" customHeight="1">
      <c r="B95" s="143"/>
      <c r="C95" s="103"/>
      <c r="D95" s="114" t="s">
        <v>449</v>
      </c>
      <c r="E95" s="103"/>
      <c r="F95" s="103"/>
      <c r="G95" s="103"/>
      <c r="H95" s="103"/>
      <c r="I95" s="103"/>
      <c r="J95" s="103"/>
      <c r="K95" s="103"/>
      <c r="L95" s="103"/>
      <c r="M95" s="103"/>
      <c r="N95" s="208">
        <f>N136</f>
        <v>0</v>
      </c>
      <c r="O95" s="209"/>
      <c r="P95" s="209"/>
      <c r="Q95" s="209"/>
      <c r="R95" s="144"/>
      <c r="T95" s="145"/>
      <c r="U95" s="145"/>
    </row>
    <row r="96" spans="2:47" s="8" customFormat="1" ht="19.95" customHeight="1">
      <c r="B96" s="143"/>
      <c r="C96" s="103"/>
      <c r="D96" s="114" t="s">
        <v>141</v>
      </c>
      <c r="E96" s="103"/>
      <c r="F96" s="103"/>
      <c r="G96" s="103"/>
      <c r="H96" s="103"/>
      <c r="I96" s="103"/>
      <c r="J96" s="103"/>
      <c r="K96" s="103"/>
      <c r="L96" s="103"/>
      <c r="M96" s="103"/>
      <c r="N96" s="208">
        <f>N138</f>
        <v>0</v>
      </c>
      <c r="O96" s="209"/>
      <c r="P96" s="209"/>
      <c r="Q96" s="209"/>
      <c r="R96" s="144"/>
      <c r="T96" s="145"/>
      <c r="U96" s="145"/>
    </row>
    <row r="97" spans="2:65" s="7" customFormat="1" ht="21.75" customHeight="1">
      <c r="B97" s="138"/>
      <c r="C97" s="139"/>
      <c r="D97" s="140" t="s">
        <v>143</v>
      </c>
      <c r="E97" s="139"/>
      <c r="F97" s="139"/>
      <c r="G97" s="139"/>
      <c r="H97" s="139"/>
      <c r="I97" s="139"/>
      <c r="J97" s="139"/>
      <c r="K97" s="139"/>
      <c r="L97" s="139"/>
      <c r="M97" s="139"/>
      <c r="N97" s="267">
        <f>N142</f>
        <v>0</v>
      </c>
      <c r="O97" s="268"/>
      <c r="P97" s="268"/>
      <c r="Q97" s="268"/>
      <c r="R97" s="141"/>
      <c r="T97" s="142"/>
      <c r="U97" s="142"/>
    </row>
    <row r="98" spans="2:65" s="1" customFormat="1" ht="21.75" customHeight="1">
      <c r="B98" s="35"/>
      <c r="C98" s="36"/>
      <c r="D98" s="36"/>
      <c r="E98" s="36"/>
      <c r="F98" s="36"/>
      <c r="G98" s="36"/>
      <c r="H98" s="36"/>
      <c r="I98" s="36"/>
      <c r="J98" s="36"/>
      <c r="K98" s="36"/>
      <c r="L98" s="36"/>
      <c r="M98" s="36"/>
      <c r="N98" s="36"/>
      <c r="O98" s="36"/>
      <c r="P98" s="36"/>
      <c r="Q98" s="36"/>
      <c r="R98" s="37"/>
      <c r="T98" s="135"/>
      <c r="U98" s="135"/>
    </row>
    <row r="99" spans="2:65" s="1" customFormat="1" ht="29.25" customHeight="1">
      <c r="B99" s="35"/>
      <c r="C99" s="137" t="s">
        <v>144</v>
      </c>
      <c r="D99" s="36"/>
      <c r="E99" s="36"/>
      <c r="F99" s="36"/>
      <c r="G99" s="36"/>
      <c r="H99" s="36"/>
      <c r="I99" s="36"/>
      <c r="J99" s="36"/>
      <c r="K99" s="36"/>
      <c r="L99" s="36"/>
      <c r="M99" s="36"/>
      <c r="N99" s="266">
        <f>ROUND(N100+N101+N102+N103+N104+N105,2)</f>
        <v>0</v>
      </c>
      <c r="O99" s="270"/>
      <c r="P99" s="270"/>
      <c r="Q99" s="270"/>
      <c r="R99" s="37"/>
      <c r="T99" s="146"/>
      <c r="U99" s="147" t="s">
        <v>41</v>
      </c>
    </row>
    <row r="100" spans="2:65" s="1" customFormat="1" ht="18" customHeight="1">
      <c r="B100" s="35"/>
      <c r="C100" s="36"/>
      <c r="D100" s="229" t="s">
        <v>145</v>
      </c>
      <c r="E100" s="230"/>
      <c r="F100" s="230"/>
      <c r="G100" s="230"/>
      <c r="H100" s="230"/>
      <c r="I100" s="36"/>
      <c r="J100" s="36"/>
      <c r="K100" s="36"/>
      <c r="L100" s="36"/>
      <c r="M100" s="36"/>
      <c r="N100" s="231">
        <f>ROUND(N89*T100,2)</f>
        <v>0</v>
      </c>
      <c r="O100" s="208"/>
      <c r="P100" s="208"/>
      <c r="Q100" s="208"/>
      <c r="R100" s="37"/>
      <c r="S100" s="148"/>
      <c r="T100" s="149"/>
      <c r="U100" s="150" t="s">
        <v>44</v>
      </c>
      <c r="V100" s="148"/>
      <c r="W100" s="148"/>
      <c r="X100" s="148"/>
      <c r="Y100" s="148"/>
      <c r="Z100" s="148"/>
      <c r="AA100" s="148"/>
      <c r="AB100" s="148"/>
      <c r="AC100" s="148"/>
      <c r="AD100" s="148"/>
      <c r="AE100" s="148"/>
      <c r="AF100" s="148"/>
      <c r="AG100" s="148"/>
      <c r="AH100" s="148"/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51" t="s">
        <v>146</v>
      </c>
      <c r="AZ100" s="148"/>
      <c r="BA100" s="148"/>
      <c r="BB100" s="148"/>
      <c r="BC100" s="148"/>
      <c r="BD100" s="148"/>
      <c r="BE100" s="152">
        <f t="shared" ref="BE100:BE105" si="0">IF(U100="základná",N100,0)</f>
        <v>0</v>
      </c>
      <c r="BF100" s="152">
        <f t="shared" ref="BF100:BF105" si="1">IF(U100="znížená",N100,0)</f>
        <v>0</v>
      </c>
      <c r="BG100" s="152">
        <f t="shared" ref="BG100:BG105" si="2">IF(U100="zákl. prenesená",N100,0)</f>
        <v>0</v>
      </c>
      <c r="BH100" s="152">
        <f t="shared" ref="BH100:BH105" si="3">IF(U100="zníž. prenesená",N100,0)</f>
        <v>0</v>
      </c>
      <c r="BI100" s="152">
        <f t="shared" ref="BI100:BI105" si="4">IF(U100="nulová",N100,0)</f>
        <v>0</v>
      </c>
      <c r="BJ100" s="151" t="s">
        <v>89</v>
      </c>
      <c r="BK100" s="148"/>
      <c r="BL100" s="148"/>
      <c r="BM100" s="148"/>
    </row>
    <row r="101" spans="2:65" s="1" customFormat="1" ht="18" customHeight="1">
      <c r="B101" s="35"/>
      <c r="C101" s="36"/>
      <c r="D101" s="229" t="s">
        <v>147</v>
      </c>
      <c r="E101" s="230"/>
      <c r="F101" s="230"/>
      <c r="G101" s="230"/>
      <c r="H101" s="230"/>
      <c r="I101" s="36"/>
      <c r="J101" s="36"/>
      <c r="K101" s="36"/>
      <c r="L101" s="36"/>
      <c r="M101" s="36"/>
      <c r="N101" s="231">
        <f>ROUND(N89*T101,2)</f>
        <v>0</v>
      </c>
      <c r="O101" s="208"/>
      <c r="P101" s="208"/>
      <c r="Q101" s="208"/>
      <c r="R101" s="37"/>
      <c r="S101" s="148"/>
      <c r="T101" s="149"/>
      <c r="U101" s="150" t="s">
        <v>44</v>
      </c>
      <c r="V101" s="148"/>
      <c r="W101" s="148"/>
      <c r="X101" s="148"/>
      <c r="Y101" s="148"/>
      <c r="Z101" s="148"/>
      <c r="AA101" s="148"/>
      <c r="AB101" s="148"/>
      <c r="AC101" s="148"/>
      <c r="AD101" s="148"/>
      <c r="AE101" s="148"/>
      <c r="AF101" s="148"/>
      <c r="AG101" s="148"/>
      <c r="AH101" s="148"/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51" t="s">
        <v>146</v>
      </c>
      <c r="AZ101" s="148"/>
      <c r="BA101" s="148"/>
      <c r="BB101" s="148"/>
      <c r="BC101" s="148"/>
      <c r="BD101" s="148"/>
      <c r="BE101" s="152">
        <f t="shared" si="0"/>
        <v>0</v>
      </c>
      <c r="BF101" s="152">
        <f t="shared" si="1"/>
        <v>0</v>
      </c>
      <c r="BG101" s="152">
        <f t="shared" si="2"/>
        <v>0</v>
      </c>
      <c r="BH101" s="152">
        <f t="shared" si="3"/>
        <v>0</v>
      </c>
      <c r="BI101" s="152">
        <f t="shared" si="4"/>
        <v>0</v>
      </c>
      <c r="BJ101" s="151" t="s">
        <v>89</v>
      </c>
      <c r="BK101" s="148"/>
      <c r="BL101" s="148"/>
      <c r="BM101" s="148"/>
    </row>
    <row r="102" spans="2:65" s="1" customFormat="1" ht="18" customHeight="1">
      <c r="B102" s="35"/>
      <c r="C102" s="36"/>
      <c r="D102" s="229" t="s">
        <v>148</v>
      </c>
      <c r="E102" s="230"/>
      <c r="F102" s="230"/>
      <c r="G102" s="230"/>
      <c r="H102" s="230"/>
      <c r="I102" s="36"/>
      <c r="J102" s="36"/>
      <c r="K102" s="36"/>
      <c r="L102" s="36"/>
      <c r="M102" s="36"/>
      <c r="N102" s="231">
        <f>ROUND(N89*T102,2)</f>
        <v>0</v>
      </c>
      <c r="O102" s="208"/>
      <c r="P102" s="208"/>
      <c r="Q102" s="208"/>
      <c r="R102" s="37"/>
      <c r="S102" s="148"/>
      <c r="T102" s="149"/>
      <c r="U102" s="150" t="s">
        <v>44</v>
      </c>
      <c r="V102" s="148"/>
      <c r="W102" s="148"/>
      <c r="X102" s="148"/>
      <c r="Y102" s="148"/>
      <c r="Z102" s="148"/>
      <c r="AA102" s="148"/>
      <c r="AB102" s="148"/>
      <c r="AC102" s="148"/>
      <c r="AD102" s="148"/>
      <c r="AE102" s="148"/>
      <c r="AF102" s="148"/>
      <c r="AG102" s="148"/>
      <c r="AH102" s="148"/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51" t="s">
        <v>146</v>
      </c>
      <c r="AZ102" s="148"/>
      <c r="BA102" s="148"/>
      <c r="BB102" s="148"/>
      <c r="BC102" s="148"/>
      <c r="BD102" s="148"/>
      <c r="BE102" s="152">
        <f t="shared" si="0"/>
        <v>0</v>
      </c>
      <c r="BF102" s="152">
        <f t="shared" si="1"/>
        <v>0</v>
      </c>
      <c r="BG102" s="152">
        <f t="shared" si="2"/>
        <v>0</v>
      </c>
      <c r="BH102" s="152">
        <f t="shared" si="3"/>
        <v>0</v>
      </c>
      <c r="BI102" s="152">
        <f t="shared" si="4"/>
        <v>0</v>
      </c>
      <c r="BJ102" s="151" t="s">
        <v>89</v>
      </c>
      <c r="BK102" s="148"/>
      <c r="BL102" s="148"/>
      <c r="BM102" s="148"/>
    </row>
    <row r="103" spans="2:65" s="1" customFormat="1" ht="18" customHeight="1">
      <c r="B103" s="35"/>
      <c r="C103" s="36"/>
      <c r="D103" s="229" t="s">
        <v>149</v>
      </c>
      <c r="E103" s="230"/>
      <c r="F103" s="230"/>
      <c r="G103" s="230"/>
      <c r="H103" s="230"/>
      <c r="I103" s="36"/>
      <c r="J103" s="36"/>
      <c r="K103" s="36"/>
      <c r="L103" s="36"/>
      <c r="M103" s="36"/>
      <c r="N103" s="231">
        <f>ROUND(N89*T103,2)</f>
        <v>0</v>
      </c>
      <c r="O103" s="208"/>
      <c r="P103" s="208"/>
      <c r="Q103" s="208"/>
      <c r="R103" s="37"/>
      <c r="S103" s="148"/>
      <c r="T103" s="149"/>
      <c r="U103" s="150" t="s">
        <v>44</v>
      </c>
      <c r="V103" s="148"/>
      <c r="W103" s="148"/>
      <c r="X103" s="148"/>
      <c r="Y103" s="148"/>
      <c r="Z103" s="148"/>
      <c r="AA103" s="148"/>
      <c r="AB103" s="148"/>
      <c r="AC103" s="148"/>
      <c r="AD103" s="148"/>
      <c r="AE103" s="148"/>
      <c r="AF103" s="148"/>
      <c r="AG103" s="148"/>
      <c r="AH103" s="148"/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51" t="s">
        <v>146</v>
      </c>
      <c r="AZ103" s="148"/>
      <c r="BA103" s="148"/>
      <c r="BB103" s="148"/>
      <c r="BC103" s="148"/>
      <c r="BD103" s="148"/>
      <c r="BE103" s="152">
        <f t="shared" si="0"/>
        <v>0</v>
      </c>
      <c r="BF103" s="152">
        <f t="shared" si="1"/>
        <v>0</v>
      </c>
      <c r="BG103" s="152">
        <f t="shared" si="2"/>
        <v>0</v>
      </c>
      <c r="BH103" s="152">
        <f t="shared" si="3"/>
        <v>0</v>
      </c>
      <c r="BI103" s="152">
        <f t="shared" si="4"/>
        <v>0</v>
      </c>
      <c r="BJ103" s="151" t="s">
        <v>89</v>
      </c>
      <c r="BK103" s="148"/>
      <c r="BL103" s="148"/>
      <c r="BM103" s="148"/>
    </row>
    <row r="104" spans="2:65" s="1" customFormat="1" ht="18" customHeight="1">
      <c r="B104" s="35"/>
      <c r="C104" s="36"/>
      <c r="D104" s="229" t="s">
        <v>150</v>
      </c>
      <c r="E104" s="230"/>
      <c r="F104" s="230"/>
      <c r="G104" s="230"/>
      <c r="H104" s="230"/>
      <c r="I104" s="36"/>
      <c r="J104" s="36"/>
      <c r="K104" s="36"/>
      <c r="L104" s="36"/>
      <c r="M104" s="36"/>
      <c r="N104" s="231">
        <f>ROUND(N89*T104,2)</f>
        <v>0</v>
      </c>
      <c r="O104" s="208"/>
      <c r="P104" s="208"/>
      <c r="Q104" s="208"/>
      <c r="R104" s="37"/>
      <c r="S104" s="148"/>
      <c r="T104" s="149"/>
      <c r="U104" s="150" t="s">
        <v>44</v>
      </c>
      <c r="V104" s="148"/>
      <c r="W104" s="148"/>
      <c r="X104" s="148"/>
      <c r="Y104" s="148"/>
      <c r="Z104" s="148"/>
      <c r="AA104" s="148"/>
      <c r="AB104" s="148"/>
      <c r="AC104" s="148"/>
      <c r="AD104" s="148"/>
      <c r="AE104" s="148"/>
      <c r="AF104" s="148"/>
      <c r="AG104" s="148"/>
      <c r="AH104" s="148"/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51" t="s">
        <v>146</v>
      </c>
      <c r="AZ104" s="148"/>
      <c r="BA104" s="148"/>
      <c r="BB104" s="148"/>
      <c r="BC104" s="148"/>
      <c r="BD104" s="148"/>
      <c r="BE104" s="152">
        <f t="shared" si="0"/>
        <v>0</v>
      </c>
      <c r="BF104" s="152">
        <f t="shared" si="1"/>
        <v>0</v>
      </c>
      <c r="BG104" s="152">
        <f t="shared" si="2"/>
        <v>0</v>
      </c>
      <c r="BH104" s="152">
        <f t="shared" si="3"/>
        <v>0</v>
      </c>
      <c r="BI104" s="152">
        <f t="shared" si="4"/>
        <v>0</v>
      </c>
      <c r="BJ104" s="151" t="s">
        <v>89</v>
      </c>
      <c r="BK104" s="148"/>
      <c r="BL104" s="148"/>
      <c r="BM104" s="148"/>
    </row>
    <row r="105" spans="2:65" s="1" customFormat="1" ht="18" customHeight="1">
      <c r="B105" s="35"/>
      <c r="C105" s="36"/>
      <c r="D105" s="114" t="s">
        <v>151</v>
      </c>
      <c r="E105" s="36"/>
      <c r="F105" s="36"/>
      <c r="G105" s="36"/>
      <c r="H105" s="36"/>
      <c r="I105" s="36"/>
      <c r="J105" s="36"/>
      <c r="K105" s="36"/>
      <c r="L105" s="36"/>
      <c r="M105" s="36"/>
      <c r="N105" s="231">
        <f>ROUND(N89*T105,2)</f>
        <v>0</v>
      </c>
      <c r="O105" s="208"/>
      <c r="P105" s="208"/>
      <c r="Q105" s="208"/>
      <c r="R105" s="37"/>
      <c r="S105" s="148"/>
      <c r="T105" s="153"/>
      <c r="U105" s="154" t="s">
        <v>44</v>
      </c>
      <c r="V105" s="148"/>
      <c r="W105" s="148"/>
      <c r="X105" s="148"/>
      <c r="Y105" s="148"/>
      <c r="Z105" s="148"/>
      <c r="AA105" s="148"/>
      <c r="AB105" s="148"/>
      <c r="AC105" s="148"/>
      <c r="AD105" s="148"/>
      <c r="AE105" s="148"/>
      <c r="AF105" s="148"/>
      <c r="AG105" s="148"/>
      <c r="AH105" s="148"/>
      <c r="AI105" s="148"/>
      <c r="AJ105" s="148"/>
      <c r="AK105" s="148"/>
      <c r="AL105" s="148"/>
      <c r="AM105" s="148"/>
      <c r="AN105" s="148"/>
      <c r="AO105" s="148"/>
      <c r="AP105" s="148"/>
      <c r="AQ105" s="148"/>
      <c r="AR105" s="148"/>
      <c r="AS105" s="148"/>
      <c r="AT105" s="148"/>
      <c r="AU105" s="148"/>
      <c r="AV105" s="148"/>
      <c r="AW105" s="148"/>
      <c r="AX105" s="148"/>
      <c r="AY105" s="151" t="s">
        <v>152</v>
      </c>
      <c r="AZ105" s="148"/>
      <c r="BA105" s="148"/>
      <c r="BB105" s="148"/>
      <c r="BC105" s="148"/>
      <c r="BD105" s="148"/>
      <c r="BE105" s="152">
        <f t="shared" si="0"/>
        <v>0</v>
      </c>
      <c r="BF105" s="152">
        <f t="shared" si="1"/>
        <v>0</v>
      </c>
      <c r="BG105" s="152">
        <f t="shared" si="2"/>
        <v>0</v>
      </c>
      <c r="BH105" s="152">
        <f t="shared" si="3"/>
        <v>0</v>
      </c>
      <c r="BI105" s="152">
        <f t="shared" si="4"/>
        <v>0</v>
      </c>
      <c r="BJ105" s="151" t="s">
        <v>89</v>
      </c>
      <c r="BK105" s="148"/>
      <c r="BL105" s="148"/>
      <c r="BM105" s="148"/>
    </row>
    <row r="106" spans="2:65" s="1" customFormat="1" ht="12"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36"/>
      <c r="M106" s="36"/>
      <c r="N106" s="36"/>
      <c r="O106" s="36"/>
      <c r="P106" s="36"/>
      <c r="Q106" s="36"/>
      <c r="R106" s="37"/>
      <c r="T106" s="135"/>
      <c r="U106" s="135"/>
    </row>
    <row r="107" spans="2:65" s="1" customFormat="1" ht="29.25" customHeight="1">
      <c r="B107" s="35"/>
      <c r="C107" s="123" t="s">
        <v>120</v>
      </c>
      <c r="D107" s="124"/>
      <c r="E107" s="124"/>
      <c r="F107" s="124"/>
      <c r="G107" s="124"/>
      <c r="H107" s="124"/>
      <c r="I107" s="124"/>
      <c r="J107" s="124"/>
      <c r="K107" s="124"/>
      <c r="L107" s="233">
        <f>ROUND(SUM(N89+N99),2)</f>
        <v>0</v>
      </c>
      <c r="M107" s="233"/>
      <c r="N107" s="233"/>
      <c r="O107" s="233"/>
      <c r="P107" s="233"/>
      <c r="Q107" s="233"/>
      <c r="R107" s="37"/>
      <c r="T107" s="135"/>
      <c r="U107" s="135"/>
    </row>
    <row r="108" spans="2:65" s="1" customFormat="1" ht="6.9" customHeight="1">
      <c r="B108" s="59"/>
      <c r="C108" s="60"/>
      <c r="D108" s="60"/>
      <c r="E108" s="60"/>
      <c r="F108" s="60"/>
      <c r="G108" s="60"/>
      <c r="H108" s="60"/>
      <c r="I108" s="60"/>
      <c r="J108" s="60"/>
      <c r="K108" s="60"/>
      <c r="L108" s="60"/>
      <c r="M108" s="60"/>
      <c r="N108" s="60"/>
      <c r="O108" s="60"/>
      <c r="P108" s="60"/>
      <c r="Q108" s="60"/>
      <c r="R108" s="61"/>
      <c r="T108" s="135"/>
      <c r="U108" s="135"/>
    </row>
    <row r="112" spans="2:65" s="1" customFormat="1" ht="6.9" customHeight="1">
      <c r="B112" s="62"/>
      <c r="C112" s="63"/>
      <c r="D112" s="63"/>
      <c r="E112" s="63"/>
      <c r="F112" s="63"/>
      <c r="G112" s="63"/>
      <c r="H112" s="63"/>
      <c r="I112" s="63"/>
      <c r="J112" s="63"/>
      <c r="K112" s="63"/>
      <c r="L112" s="63"/>
      <c r="M112" s="63"/>
      <c r="N112" s="63"/>
      <c r="O112" s="63"/>
      <c r="P112" s="63"/>
      <c r="Q112" s="63"/>
      <c r="R112" s="64"/>
    </row>
    <row r="113" spans="2:65" s="1" customFormat="1" ht="36.9" customHeight="1">
      <c r="B113" s="35"/>
      <c r="C113" s="203" t="s">
        <v>153</v>
      </c>
      <c r="D113" s="254"/>
      <c r="E113" s="254"/>
      <c r="F113" s="254"/>
      <c r="G113" s="254"/>
      <c r="H113" s="254"/>
      <c r="I113" s="254"/>
      <c r="J113" s="254"/>
      <c r="K113" s="254"/>
      <c r="L113" s="254"/>
      <c r="M113" s="254"/>
      <c r="N113" s="254"/>
      <c r="O113" s="254"/>
      <c r="P113" s="254"/>
      <c r="Q113" s="254"/>
      <c r="R113" s="37"/>
    </row>
    <row r="114" spans="2:65" s="1" customFormat="1" ht="6.9" customHeight="1"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36"/>
      <c r="M114" s="36"/>
      <c r="N114" s="36"/>
      <c r="O114" s="36"/>
      <c r="P114" s="36"/>
      <c r="Q114" s="36"/>
      <c r="R114" s="37"/>
    </row>
    <row r="115" spans="2:65" s="1" customFormat="1" ht="30" customHeight="1">
      <c r="B115" s="35"/>
      <c r="C115" s="30" t="s">
        <v>17</v>
      </c>
      <c r="D115" s="36"/>
      <c r="E115" s="36"/>
      <c r="F115" s="252" t="str">
        <f>F6</f>
        <v>Oprava porúch administratívnej budovy - Okresný súd Bratislava V.</v>
      </c>
      <c r="G115" s="253"/>
      <c r="H115" s="253"/>
      <c r="I115" s="253"/>
      <c r="J115" s="253"/>
      <c r="K115" s="253"/>
      <c r="L115" s="253"/>
      <c r="M115" s="253"/>
      <c r="N115" s="253"/>
      <c r="O115" s="253"/>
      <c r="P115" s="253"/>
      <c r="Q115" s="36"/>
      <c r="R115" s="37"/>
    </row>
    <row r="116" spans="2:65" ht="30" customHeight="1">
      <c r="B116" s="23"/>
      <c r="C116" s="30" t="s">
        <v>127</v>
      </c>
      <c r="D116" s="26"/>
      <c r="E116" s="26"/>
      <c r="F116" s="252" t="s">
        <v>128</v>
      </c>
      <c r="G116" s="197"/>
      <c r="H116" s="197"/>
      <c r="I116" s="197"/>
      <c r="J116" s="197"/>
      <c r="K116" s="197"/>
      <c r="L116" s="197"/>
      <c r="M116" s="197"/>
      <c r="N116" s="197"/>
      <c r="O116" s="197"/>
      <c r="P116" s="197"/>
      <c r="Q116" s="26"/>
      <c r="R116" s="24"/>
    </row>
    <row r="117" spans="2:65" s="1" customFormat="1" ht="36.9" customHeight="1">
      <c r="B117" s="35"/>
      <c r="C117" s="69" t="s">
        <v>129</v>
      </c>
      <c r="D117" s="36"/>
      <c r="E117" s="36"/>
      <c r="F117" s="215" t="str">
        <f>F8</f>
        <v>OC3 - Obnova časť 3, podhľad vstupu blok A a C</v>
      </c>
      <c r="G117" s="254"/>
      <c r="H117" s="254"/>
      <c r="I117" s="254"/>
      <c r="J117" s="254"/>
      <c r="K117" s="254"/>
      <c r="L117" s="254"/>
      <c r="M117" s="254"/>
      <c r="N117" s="254"/>
      <c r="O117" s="254"/>
      <c r="P117" s="254"/>
      <c r="Q117" s="36"/>
      <c r="R117" s="37"/>
    </row>
    <row r="118" spans="2:65" s="1" customFormat="1" ht="6.9" customHeight="1"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36"/>
      <c r="M118" s="36"/>
      <c r="N118" s="36"/>
      <c r="O118" s="36"/>
      <c r="P118" s="36"/>
      <c r="Q118" s="36"/>
      <c r="R118" s="37"/>
    </row>
    <row r="119" spans="2:65" s="1" customFormat="1" ht="18" customHeight="1">
      <c r="B119" s="35"/>
      <c r="C119" s="30" t="s">
        <v>22</v>
      </c>
      <c r="D119" s="36"/>
      <c r="E119" s="36"/>
      <c r="F119" s="28" t="str">
        <f>F10</f>
        <v>Bratislava  V</v>
      </c>
      <c r="G119" s="36"/>
      <c r="H119" s="36"/>
      <c r="I119" s="36"/>
      <c r="J119" s="36"/>
      <c r="K119" s="30" t="s">
        <v>24</v>
      </c>
      <c r="L119" s="36"/>
      <c r="M119" s="256" t="str">
        <f>IF(O10="","",O10)</f>
        <v>10. 5. 2018</v>
      </c>
      <c r="N119" s="256"/>
      <c r="O119" s="256"/>
      <c r="P119" s="256"/>
      <c r="Q119" s="36"/>
      <c r="R119" s="37"/>
    </row>
    <row r="120" spans="2:65" s="1" customFormat="1" ht="6.9" customHeight="1">
      <c r="B120" s="35"/>
      <c r="C120" s="36"/>
      <c r="D120" s="36"/>
      <c r="E120" s="36"/>
      <c r="F120" s="36"/>
      <c r="G120" s="36"/>
      <c r="H120" s="36"/>
      <c r="I120" s="36"/>
      <c r="J120" s="36"/>
      <c r="K120" s="36"/>
      <c r="L120" s="36"/>
      <c r="M120" s="36"/>
      <c r="N120" s="36"/>
      <c r="O120" s="36"/>
      <c r="P120" s="36"/>
      <c r="Q120" s="36"/>
      <c r="R120" s="37"/>
    </row>
    <row r="121" spans="2:65" s="1" customFormat="1" ht="13.2">
      <c r="B121" s="35"/>
      <c r="C121" s="30" t="s">
        <v>26</v>
      </c>
      <c r="D121" s="36"/>
      <c r="E121" s="36"/>
      <c r="F121" s="28" t="str">
        <f>E13</f>
        <v>Okresný súd, Bratislava V, Prokofievova 6-12</v>
      </c>
      <c r="G121" s="36"/>
      <c r="H121" s="36"/>
      <c r="I121" s="36"/>
      <c r="J121" s="36"/>
      <c r="K121" s="30" t="s">
        <v>32</v>
      </c>
      <c r="L121" s="36"/>
      <c r="M121" s="207" t="str">
        <f>E19</f>
        <v>Ing. Stanislav Šutliak, PhD -  EPISS</v>
      </c>
      <c r="N121" s="207"/>
      <c r="O121" s="207"/>
      <c r="P121" s="207"/>
      <c r="Q121" s="207"/>
      <c r="R121" s="37"/>
    </row>
    <row r="122" spans="2:65" s="1" customFormat="1" ht="14.4" customHeight="1">
      <c r="B122" s="35"/>
      <c r="C122" s="30" t="s">
        <v>30</v>
      </c>
      <c r="D122" s="36"/>
      <c r="E122" s="36"/>
      <c r="F122" s="28" t="str">
        <f>IF(E16="","",E16)</f>
        <v>Vyplň údaj</v>
      </c>
      <c r="G122" s="36"/>
      <c r="H122" s="36"/>
      <c r="I122" s="36"/>
      <c r="J122" s="36"/>
      <c r="K122" s="30" t="s">
        <v>35</v>
      </c>
      <c r="L122" s="36"/>
      <c r="M122" s="207" t="str">
        <f>E22</f>
        <v xml:space="preserve"> </v>
      </c>
      <c r="N122" s="207"/>
      <c r="O122" s="207"/>
      <c r="P122" s="207"/>
      <c r="Q122" s="207"/>
      <c r="R122" s="37"/>
    </row>
    <row r="123" spans="2:65" s="1" customFormat="1" ht="10.35" customHeight="1">
      <c r="B123" s="35"/>
      <c r="C123" s="36"/>
      <c r="D123" s="36"/>
      <c r="E123" s="36"/>
      <c r="F123" s="36"/>
      <c r="G123" s="36"/>
      <c r="H123" s="36"/>
      <c r="I123" s="36"/>
      <c r="J123" s="36"/>
      <c r="K123" s="36"/>
      <c r="L123" s="36"/>
      <c r="M123" s="36"/>
      <c r="N123" s="36"/>
      <c r="O123" s="36"/>
      <c r="P123" s="36"/>
      <c r="Q123" s="36"/>
      <c r="R123" s="37"/>
    </row>
    <row r="124" spans="2:65" s="9" customFormat="1" ht="29.25" customHeight="1">
      <c r="B124" s="155"/>
      <c r="C124" s="156" t="s">
        <v>154</v>
      </c>
      <c r="D124" s="157" t="s">
        <v>155</v>
      </c>
      <c r="E124" s="157" t="s">
        <v>59</v>
      </c>
      <c r="F124" s="271" t="s">
        <v>156</v>
      </c>
      <c r="G124" s="271"/>
      <c r="H124" s="271"/>
      <c r="I124" s="271"/>
      <c r="J124" s="157" t="s">
        <v>157</v>
      </c>
      <c r="K124" s="157" t="s">
        <v>158</v>
      </c>
      <c r="L124" s="271" t="s">
        <v>159</v>
      </c>
      <c r="M124" s="271"/>
      <c r="N124" s="271" t="s">
        <v>134</v>
      </c>
      <c r="O124" s="271"/>
      <c r="P124" s="271"/>
      <c r="Q124" s="272"/>
      <c r="R124" s="158"/>
      <c r="T124" s="80" t="s">
        <v>160</v>
      </c>
      <c r="U124" s="81" t="s">
        <v>41</v>
      </c>
      <c r="V124" s="81" t="s">
        <v>161</v>
      </c>
      <c r="W124" s="81" t="s">
        <v>162</v>
      </c>
      <c r="X124" s="81" t="s">
        <v>163</v>
      </c>
      <c r="Y124" s="81" t="s">
        <v>164</v>
      </c>
      <c r="Z124" s="81" t="s">
        <v>165</v>
      </c>
      <c r="AA124" s="82" t="s">
        <v>166</v>
      </c>
    </row>
    <row r="125" spans="2:65" s="1" customFormat="1" ht="29.25" customHeight="1">
      <c r="B125" s="35"/>
      <c r="C125" s="84" t="s">
        <v>131</v>
      </c>
      <c r="D125" s="36"/>
      <c r="E125" s="36"/>
      <c r="F125" s="36"/>
      <c r="G125" s="36"/>
      <c r="H125" s="36"/>
      <c r="I125" s="36"/>
      <c r="J125" s="36"/>
      <c r="K125" s="36"/>
      <c r="L125" s="36"/>
      <c r="M125" s="36"/>
      <c r="N125" s="273">
        <f>BK125</f>
        <v>0</v>
      </c>
      <c r="O125" s="274"/>
      <c r="P125" s="274"/>
      <c r="Q125" s="274"/>
      <c r="R125" s="37"/>
      <c r="T125" s="83"/>
      <c r="U125" s="51"/>
      <c r="V125" s="51"/>
      <c r="W125" s="159">
        <f>W126+W132+W142</f>
        <v>0</v>
      </c>
      <c r="X125" s="51"/>
      <c r="Y125" s="159">
        <f>Y126+Y132+Y142</f>
        <v>1.518062</v>
      </c>
      <c r="Z125" s="51"/>
      <c r="AA125" s="160">
        <f>AA126+AA132+AA142</f>
        <v>1.720602</v>
      </c>
      <c r="AT125" s="19" t="s">
        <v>76</v>
      </c>
      <c r="AU125" s="19" t="s">
        <v>136</v>
      </c>
      <c r="BK125" s="161">
        <f>BK126+BK132+BK142</f>
        <v>0</v>
      </c>
    </row>
    <row r="126" spans="2:65" s="10" customFormat="1" ht="37.35" customHeight="1">
      <c r="B126" s="162"/>
      <c r="C126" s="163"/>
      <c r="D126" s="164" t="s">
        <v>385</v>
      </c>
      <c r="E126" s="164"/>
      <c r="F126" s="164"/>
      <c r="G126" s="164"/>
      <c r="H126" s="164"/>
      <c r="I126" s="164"/>
      <c r="J126" s="164"/>
      <c r="K126" s="164"/>
      <c r="L126" s="164"/>
      <c r="M126" s="164"/>
      <c r="N126" s="267">
        <f>BK126</f>
        <v>0</v>
      </c>
      <c r="O126" s="269"/>
      <c r="P126" s="269"/>
      <c r="Q126" s="269"/>
      <c r="R126" s="165"/>
      <c r="T126" s="166"/>
      <c r="U126" s="163"/>
      <c r="V126" s="163"/>
      <c r="W126" s="167">
        <f>W127+W130</f>
        <v>0</v>
      </c>
      <c r="X126" s="163"/>
      <c r="Y126" s="167">
        <f>Y127+Y130</f>
        <v>1.456372</v>
      </c>
      <c r="Z126" s="163"/>
      <c r="AA126" s="168">
        <f>AA127+AA130</f>
        <v>0</v>
      </c>
      <c r="AR126" s="169" t="s">
        <v>84</v>
      </c>
      <c r="AT126" s="170" t="s">
        <v>76</v>
      </c>
      <c r="AU126" s="170" t="s">
        <v>77</v>
      </c>
      <c r="AY126" s="169" t="s">
        <v>167</v>
      </c>
      <c r="BK126" s="171">
        <f>BK127+BK130</f>
        <v>0</v>
      </c>
    </row>
    <row r="127" spans="2:65" s="10" customFormat="1" ht="19.95" customHeight="1">
      <c r="B127" s="162"/>
      <c r="C127" s="163"/>
      <c r="D127" s="172" t="s">
        <v>386</v>
      </c>
      <c r="E127" s="172"/>
      <c r="F127" s="172"/>
      <c r="G127" s="172"/>
      <c r="H127" s="172"/>
      <c r="I127" s="172"/>
      <c r="J127" s="172"/>
      <c r="K127" s="172"/>
      <c r="L127" s="172"/>
      <c r="M127" s="172"/>
      <c r="N127" s="275">
        <f>BK127</f>
        <v>0</v>
      </c>
      <c r="O127" s="276"/>
      <c r="P127" s="276"/>
      <c r="Q127" s="276"/>
      <c r="R127" s="165"/>
      <c r="T127" s="166"/>
      <c r="U127" s="163"/>
      <c r="V127" s="163"/>
      <c r="W127" s="167">
        <f>SUM(W128:W129)</f>
        <v>0</v>
      </c>
      <c r="X127" s="163"/>
      <c r="Y127" s="167">
        <f>SUM(Y128:Y129)</f>
        <v>1.456372</v>
      </c>
      <c r="Z127" s="163"/>
      <c r="AA127" s="168">
        <f>SUM(AA128:AA129)</f>
        <v>0</v>
      </c>
      <c r="AR127" s="169" t="s">
        <v>84</v>
      </c>
      <c r="AT127" s="170" t="s">
        <v>76</v>
      </c>
      <c r="AU127" s="170" t="s">
        <v>84</v>
      </c>
      <c r="AY127" s="169" t="s">
        <v>167</v>
      </c>
      <c r="BK127" s="171">
        <f>SUM(BK128:BK129)</f>
        <v>0</v>
      </c>
    </row>
    <row r="128" spans="2:65" s="1" customFormat="1" ht="38.25" customHeight="1">
      <c r="B128" s="35"/>
      <c r="C128" s="173" t="s">
        <v>84</v>
      </c>
      <c r="D128" s="173" t="s">
        <v>168</v>
      </c>
      <c r="E128" s="174" t="s">
        <v>450</v>
      </c>
      <c r="F128" s="240" t="s">
        <v>451</v>
      </c>
      <c r="G128" s="240"/>
      <c r="H128" s="240"/>
      <c r="I128" s="240"/>
      <c r="J128" s="175" t="s">
        <v>171</v>
      </c>
      <c r="K128" s="176">
        <v>81.7</v>
      </c>
      <c r="L128" s="243">
        <v>0</v>
      </c>
      <c r="M128" s="244"/>
      <c r="N128" s="239">
        <f>ROUND(L128*K128,2)</f>
        <v>0</v>
      </c>
      <c r="O128" s="239"/>
      <c r="P128" s="239"/>
      <c r="Q128" s="239"/>
      <c r="R128" s="37"/>
      <c r="T128" s="178" t="s">
        <v>20</v>
      </c>
      <c r="U128" s="44" t="s">
        <v>44</v>
      </c>
      <c r="V128" s="36"/>
      <c r="W128" s="179">
        <f>V128*K128</f>
        <v>0</v>
      </c>
      <c r="X128" s="179">
        <v>3.2299999999999998E-3</v>
      </c>
      <c r="Y128" s="179">
        <f>X128*K128</f>
        <v>0.26389099999999999</v>
      </c>
      <c r="Z128" s="179">
        <v>0</v>
      </c>
      <c r="AA128" s="180">
        <f>Z128*K128</f>
        <v>0</v>
      </c>
      <c r="AR128" s="19" t="s">
        <v>183</v>
      </c>
      <c r="AT128" s="19" t="s">
        <v>168</v>
      </c>
      <c r="AU128" s="19" t="s">
        <v>89</v>
      </c>
      <c r="AY128" s="19" t="s">
        <v>167</v>
      </c>
      <c r="BE128" s="118">
        <f>IF(U128="základná",N128,0)</f>
        <v>0</v>
      </c>
      <c r="BF128" s="118">
        <f>IF(U128="znížená",N128,0)</f>
        <v>0</v>
      </c>
      <c r="BG128" s="118">
        <f>IF(U128="zákl. prenesená",N128,0)</f>
        <v>0</v>
      </c>
      <c r="BH128" s="118">
        <f>IF(U128="zníž. prenesená",N128,0)</f>
        <v>0</v>
      </c>
      <c r="BI128" s="118">
        <f>IF(U128="nulová",N128,0)</f>
        <v>0</v>
      </c>
      <c r="BJ128" s="19" t="s">
        <v>89</v>
      </c>
      <c r="BK128" s="118">
        <f>ROUND(L128*K128,2)</f>
        <v>0</v>
      </c>
      <c r="BL128" s="19" t="s">
        <v>183</v>
      </c>
      <c r="BM128" s="19" t="s">
        <v>452</v>
      </c>
    </row>
    <row r="129" spans="2:65" s="1" customFormat="1" ht="25.5" customHeight="1">
      <c r="B129" s="35"/>
      <c r="C129" s="181" t="s">
        <v>89</v>
      </c>
      <c r="D129" s="181" t="s">
        <v>174</v>
      </c>
      <c r="E129" s="182" t="s">
        <v>453</v>
      </c>
      <c r="F129" s="241" t="s">
        <v>454</v>
      </c>
      <c r="G129" s="241"/>
      <c r="H129" s="241"/>
      <c r="I129" s="241"/>
      <c r="J129" s="183" t="s">
        <v>171</v>
      </c>
      <c r="K129" s="184">
        <v>85.79</v>
      </c>
      <c r="L129" s="245">
        <v>0</v>
      </c>
      <c r="M129" s="246"/>
      <c r="N129" s="247">
        <f>ROUND(L129*K129,2)</f>
        <v>0</v>
      </c>
      <c r="O129" s="239"/>
      <c r="P129" s="239"/>
      <c r="Q129" s="239"/>
      <c r="R129" s="37"/>
      <c r="T129" s="178" t="s">
        <v>20</v>
      </c>
      <c r="U129" s="44" t="s">
        <v>44</v>
      </c>
      <c r="V129" s="36"/>
      <c r="W129" s="179">
        <f>V129*K129</f>
        <v>0</v>
      </c>
      <c r="X129" s="179">
        <v>1.3899999999999999E-2</v>
      </c>
      <c r="Y129" s="179">
        <f>X129*K129</f>
        <v>1.1924810000000001</v>
      </c>
      <c r="Z129" s="179">
        <v>0</v>
      </c>
      <c r="AA129" s="180">
        <f>Z129*K129</f>
        <v>0</v>
      </c>
      <c r="AR129" s="19" t="s">
        <v>201</v>
      </c>
      <c r="AT129" s="19" t="s">
        <v>174</v>
      </c>
      <c r="AU129" s="19" t="s">
        <v>89</v>
      </c>
      <c r="AY129" s="19" t="s">
        <v>167</v>
      </c>
      <c r="BE129" s="118">
        <f>IF(U129="základná",N129,0)</f>
        <v>0</v>
      </c>
      <c r="BF129" s="118">
        <f>IF(U129="znížená",N129,0)</f>
        <v>0</v>
      </c>
      <c r="BG129" s="118">
        <f>IF(U129="zákl. prenesená",N129,0)</f>
        <v>0</v>
      </c>
      <c r="BH129" s="118">
        <f>IF(U129="zníž. prenesená",N129,0)</f>
        <v>0</v>
      </c>
      <c r="BI129" s="118">
        <f>IF(U129="nulová",N129,0)</f>
        <v>0</v>
      </c>
      <c r="BJ129" s="19" t="s">
        <v>89</v>
      </c>
      <c r="BK129" s="118">
        <f>ROUND(L129*K129,2)</f>
        <v>0</v>
      </c>
      <c r="BL129" s="19" t="s">
        <v>183</v>
      </c>
      <c r="BM129" s="19" t="s">
        <v>455</v>
      </c>
    </row>
    <row r="130" spans="2:65" s="10" customFormat="1" ht="29.85" customHeight="1">
      <c r="B130" s="162"/>
      <c r="C130" s="163"/>
      <c r="D130" s="172" t="s">
        <v>388</v>
      </c>
      <c r="E130" s="172"/>
      <c r="F130" s="172"/>
      <c r="G130" s="172"/>
      <c r="H130" s="172"/>
      <c r="I130" s="172"/>
      <c r="J130" s="172"/>
      <c r="K130" s="172"/>
      <c r="L130" s="172"/>
      <c r="M130" s="172"/>
      <c r="N130" s="250">
        <f>BK130</f>
        <v>0</v>
      </c>
      <c r="O130" s="251"/>
      <c r="P130" s="251"/>
      <c r="Q130" s="251"/>
      <c r="R130" s="165"/>
      <c r="T130" s="166"/>
      <c r="U130" s="163"/>
      <c r="V130" s="163"/>
      <c r="W130" s="167">
        <f>W131</f>
        <v>0</v>
      </c>
      <c r="X130" s="163"/>
      <c r="Y130" s="167">
        <f>Y131</f>
        <v>0</v>
      </c>
      <c r="Z130" s="163"/>
      <c r="AA130" s="168">
        <f>AA131</f>
        <v>0</v>
      </c>
      <c r="AR130" s="169" t="s">
        <v>84</v>
      </c>
      <c r="AT130" s="170" t="s">
        <v>76</v>
      </c>
      <c r="AU130" s="170" t="s">
        <v>84</v>
      </c>
      <c r="AY130" s="169" t="s">
        <v>167</v>
      </c>
      <c r="BK130" s="171">
        <f>BK131</f>
        <v>0</v>
      </c>
    </row>
    <row r="131" spans="2:65" s="1" customFormat="1" ht="38.25" customHeight="1">
      <c r="B131" s="35"/>
      <c r="C131" s="173" t="s">
        <v>179</v>
      </c>
      <c r="D131" s="173" t="s">
        <v>168</v>
      </c>
      <c r="E131" s="174" t="s">
        <v>397</v>
      </c>
      <c r="F131" s="240" t="s">
        <v>398</v>
      </c>
      <c r="G131" s="240"/>
      <c r="H131" s="240"/>
      <c r="I131" s="240"/>
      <c r="J131" s="175" t="s">
        <v>230</v>
      </c>
      <c r="K131" s="176">
        <v>1.46</v>
      </c>
      <c r="L131" s="243">
        <v>0</v>
      </c>
      <c r="M131" s="244"/>
      <c r="N131" s="239">
        <f>ROUND(L131*K131,2)</f>
        <v>0</v>
      </c>
      <c r="O131" s="239"/>
      <c r="P131" s="239"/>
      <c r="Q131" s="239"/>
      <c r="R131" s="37"/>
      <c r="T131" s="178" t="s">
        <v>20</v>
      </c>
      <c r="U131" s="44" t="s">
        <v>44</v>
      </c>
      <c r="V131" s="36"/>
      <c r="W131" s="179">
        <f>V131*K131</f>
        <v>0</v>
      </c>
      <c r="X131" s="179">
        <v>0</v>
      </c>
      <c r="Y131" s="179">
        <f>X131*K131</f>
        <v>0</v>
      </c>
      <c r="Z131" s="179">
        <v>0</v>
      </c>
      <c r="AA131" s="180">
        <f>Z131*K131</f>
        <v>0</v>
      </c>
      <c r="AR131" s="19" t="s">
        <v>183</v>
      </c>
      <c r="AT131" s="19" t="s">
        <v>168</v>
      </c>
      <c r="AU131" s="19" t="s">
        <v>89</v>
      </c>
      <c r="AY131" s="19" t="s">
        <v>167</v>
      </c>
      <c r="BE131" s="118">
        <f>IF(U131="základná",N131,0)</f>
        <v>0</v>
      </c>
      <c r="BF131" s="118">
        <f>IF(U131="znížená",N131,0)</f>
        <v>0</v>
      </c>
      <c r="BG131" s="118">
        <f>IF(U131="zákl. prenesená",N131,0)</f>
        <v>0</v>
      </c>
      <c r="BH131" s="118">
        <f>IF(U131="zníž. prenesená",N131,0)</f>
        <v>0</v>
      </c>
      <c r="BI131" s="118">
        <f>IF(U131="nulová",N131,0)</f>
        <v>0</v>
      </c>
      <c r="BJ131" s="19" t="s">
        <v>89</v>
      </c>
      <c r="BK131" s="118">
        <f>ROUND(L131*K131,2)</f>
        <v>0</v>
      </c>
      <c r="BL131" s="19" t="s">
        <v>183</v>
      </c>
      <c r="BM131" s="19" t="s">
        <v>456</v>
      </c>
    </row>
    <row r="132" spans="2:65" s="10" customFormat="1" ht="37.35" customHeight="1">
      <c r="B132" s="162"/>
      <c r="C132" s="163"/>
      <c r="D132" s="164" t="s">
        <v>137</v>
      </c>
      <c r="E132" s="164"/>
      <c r="F132" s="164"/>
      <c r="G132" s="164"/>
      <c r="H132" s="164"/>
      <c r="I132" s="164"/>
      <c r="J132" s="164"/>
      <c r="K132" s="164"/>
      <c r="L132" s="164"/>
      <c r="M132" s="164"/>
      <c r="N132" s="277">
        <f>BK132</f>
        <v>0</v>
      </c>
      <c r="O132" s="278"/>
      <c r="P132" s="278"/>
      <c r="Q132" s="278"/>
      <c r="R132" s="165"/>
      <c r="T132" s="166"/>
      <c r="U132" s="163"/>
      <c r="V132" s="163"/>
      <c r="W132" s="167">
        <f>W133+W136+W138</f>
        <v>0</v>
      </c>
      <c r="X132" s="163"/>
      <c r="Y132" s="167">
        <f>Y133+Y136+Y138</f>
        <v>6.1690000000000002E-2</v>
      </c>
      <c r="Z132" s="163"/>
      <c r="AA132" s="168">
        <f>AA133+AA136+AA138</f>
        <v>1.720602</v>
      </c>
      <c r="AR132" s="169" t="s">
        <v>89</v>
      </c>
      <c r="AT132" s="170" t="s">
        <v>76</v>
      </c>
      <c r="AU132" s="170" t="s">
        <v>77</v>
      </c>
      <c r="AY132" s="169" t="s">
        <v>167</v>
      </c>
      <c r="BK132" s="171">
        <f>BK133+BK136+BK138</f>
        <v>0</v>
      </c>
    </row>
    <row r="133" spans="2:65" s="10" customFormat="1" ht="19.95" customHeight="1">
      <c r="B133" s="162"/>
      <c r="C133" s="163"/>
      <c r="D133" s="172" t="s">
        <v>448</v>
      </c>
      <c r="E133" s="172"/>
      <c r="F133" s="172"/>
      <c r="G133" s="172"/>
      <c r="H133" s="172"/>
      <c r="I133" s="172"/>
      <c r="J133" s="172"/>
      <c r="K133" s="172"/>
      <c r="L133" s="172"/>
      <c r="M133" s="172"/>
      <c r="N133" s="275">
        <f>BK133</f>
        <v>0</v>
      </c>
      <c r="O133" s="276"/>
      <c r="P133" s="276"/>
      <c r="Q133" s="276"/>
      <c r="R133" s="165"/>
      <c r="T133" s="166"/>
      <c r="U133" s="163"/>
      <c r="V133" s="163"/>
      <c r="W133" s="167">
        <f>SUM(W134:W135)</f>
        <v>0</v>
      </c>
      <c r="X133" s="163"/>
      <c r="Y133" s="167">
        <f>SUM(Y134:Y135)</f>
        <v>0</v>
      </c>
      <c r="Z133" s="163"/>
      <c r="AA133" s="168">
        <f>SUM(AA134:AA135)</f>
        <v>0</v>
      </c>
      <c r="AR133" s="169" t="s">
        <v>89</v>
      </c>
      <c r="AT133" s="170" t="s">
        <v>76</v>
      </c>
      <c r="AU133" s="170" t="s">
        <v>84</v>
      </c>
      <c r="AY133" s="169" t="s">
        <v>167</v>
      </c>
      <c r="BK133" s="171">
        <f>SUM(BK134:BK135)</f>
        <v>0</v>
      </c>
    </row>
    <row r="134" spans="2:65" s="1" customFormat="1" ht="16.5" customHeight="1">
      <c r="B134" s="35"/>
      <c r="C134" s="173" t="s">
        <v>183</v>
      </c>
      <c r="D134" s="173" t="s">
        <v>168</v>
      </c>
      <c r="E134" s="174" t="s">
        <v>457</v>
      </c>
      <c r="F134" s="240" t="s">
        <v>458</v>
      </c>
      <c r="G134" s="240"/>
      <c r="H134" s="240"/>
      <c r="I134" s="240"/>
      <c r="J134" s="175" t="s">
        <v>459</v>
      </c>
      <c r="K134" s="176">
        <v>13</v>
      </c>
      <c r="L134" s="243">
        <v>0</v>
      </c>
      <c r="M134" s="244"/>
      <c r="N134" s="239">
        <f>ROUND(L134*K134,2)</f>
        <v>0</v>
      </c>
      <c r="O134" s="239"/>
      <c r="P134" s="239"/>
      <c r="Q134" s="239"/>
      <c r="R134" s="37"/>
      <c r="T134" s="178" t="s">
        <v>20</v>
      </c>
      <c r="U134" s="44" t="s">
        <v>44</v>
      </c>
      <c r="V134" s="36"/>
      <c r="W134" s="179">
        <f>V134*K134</f>
        <v>0</v>
      </c>
      <c r="X134" s="179">
        <v>0</v>
      </c>
      <c r="Y134" s="179">
        <f>X134*K134</f>
        <v>0</v>
      </c>
      <c r="Z134" s="179">
        <v>0</v>
      </c>
      <c r="AA134" s="180">
        <f>Z134*K134</f>
        <v>0</v>
      </c>
      <c r="AR134" s="19" t="s">
        <v>172</v>
      </c>
      <c r="AT134" s="19" t="s">
        <v>168</v>
      </c>
      <c r="AU134" s="19" t="s">
        <v>89</v>
      </c>
      <c r="AY134" s="19" t="s">
        <v>167</v>
      </c>
      <c r="BE134" s="118">
        <f>IF(U134="základná",N134,0)</f>
        <v>0</v>
      </c>
      <c r="BF134" s="118">
        <f>IF(U134="znížená",N134,0)</f>
        <v>0</v>
      </c>
      <c r="BG134" s="118">
        <f>IF(U134="zákl. prenesená",N134,0)</f>
        <v>0</v>
      </c>
      <c r="BH134" s="118">
        <f>IF(U134="zníž. prenesená",N134,0)</f>
        <v>0</v>
      </c>
      <c r="BI134" s="118">
        <f>IF(U134="nulová",N134,0)</f>
        <v>0</v>
      </c>
      <c r="BJ134" s="19" t="s">
        <v>89</v>
      </c>
      <c r="BK134" s="118">
        <f>ROUND(L134*K134,2)</f>
        <v>0</v>
      </c>
      <c r="BL134" s="19" t="s">
        <v>172</v>
      </c>
      <c r="BM134" s="19" t="s">
        <v>460</v>
      </c>
    </row>
    <row r="135" spans="2:65" s="1" customFormat="1" ht="16.5" customHeight="1">
      <c r="B135" s="35"/>
      <c r="C135" s="173" t="s">
        <v>188</v>
      </c>
      <c r="D135" s="173" t="s">
        <v>168</v>
      </c>
      <c r="E135" s="174" t="s">
        <v>461</v>
      </c>
      <c r="F135" s="240" t="s">
        <v>462</v>
      </c>
      <c r="G135" s="240"/>
      <c r="H135" s="240"/>
      <c r="I135" s="240"/>
      <c r="J135" s="175" t="s">
        <v>459</v>
      </c>
      <c r="K135" s="176">
        <v>13</v>
      </c>
      <c r="L135" s="243">
        <v>0</v>
      </c>
      <c r="M135" s="244"/>
      <c r="N135" s="239">
        <f>ROUND(L135*K135,2)</f>
        <v>0</v>
      </c>
      <c r="O135" s="239"/>
      <c r="P135" s="239"/>
      <c r="Q135" s="239"/>
      <c r="R135" s="37"/>
      <c r="T135" s="178" t="s">
        <v>20</v>
      </c>
      <c r="U135" s="44" t="s">
        <v>44</v>
      </c>
      <c r="V135" s="36"/>
      <c r="W135" s="179">
        <f>V135*K135</f>
        <v>0</v>
      </c>
      <c r="X135" s="179">
        <v>0</v>
      </c>
      <c r="Y135" s="179">
        <f>X135*K135</f>
        <v>0</v>
      </c>
      <c r="Z135" s="179">
        <v>0</v>
      </c>
      <c r="AA135" s="180">
        <f>Z135*K135</f>
        <v>0</v>
      </c>
      <c r="AR135" s="19" t="s">
        <v>172</v>
      </c>
      <c r="AT135" s="19" t="s">
        <v>168</v>
      </c>
      <c r="AU135" s="19" t="s">
        <v>89</v>
      </c>
      <c r="AY135" s="19" t="s">
        <v>167</v>
      </c>
      <c r="BE135" s="118">
        <f>IF(U135="základná",N135,0)</f>
        <v>0</v>
      </c>
      <c r="BF135" s="118">
        <f>IF(U135="znížená",N135,0)</f>
        <v>0</v>
      </c>
      <c r="BG135" s="118">
        <f>IF(U135="zákl. prenesená",N135,0)</f>
        <v>0</v>
      </c>
      <c r="BH135" s="118">
        <f>IF(U135="zníž. prenesená",N135,0)</f>
        <v>0</v>
      </c>
      <c r="BI135" s="118">
        <f>IF(U135="nulová",N135,0)</f>
        <v>0</v>
      </c>
      <c r="BJ135" s="19" t="s">
        <v>89</v>
      </c>
      <c r="BK135" s="118">
        <f>ROUND(L135*K135,2)</f>
        <v>0</v>
      </c>
      <c r="BL135" s="19" t="s">
        <v>172</v>
      </c>
      <c r="BM135" s="19" t="s">
        <v>463</v>
      </c>
    </row>
    <row r="136" spans="2:65" s="10" customFormat="1" ht="29.85" customHeight="1">
      <c r="B136" s="162"/>
      <c r="C136" s="163"/>
      <c r="D136" s="172" t="s">
        <v>449</v>
      </c>
      <c r="E136" s="172"/>
      <c r="F136" s="172"/>
      <c r="G136" s="172"/>
      <c r="H136" s="172"/>
      <c r="I136" s="172"/>
      <c r="J136" s="172"/>
      <c r="K136" s="172"/>
      <c r="L136" s="172"/>
      <c r="M136" s="172"/>
      <c r="N136" s="250">
        <f>BK136</f>
        <v>0</v>
      </c>
      <c r="O136" s="251"/>
      <c r="P136" s="251"/>
      <c r="Q136" s="251"/>
      <c r="R136" s="165"/>
      <c r="T136" s="166"/>
      <c r="U136" s="163"/>
      <c r="V136" s="163"/>
      <c r="W136" s="167">
        <f>W137</f>
        <v>0</v>
      </c>
      <c r="X136" s="163"/>
      <c r="Y136" s="167">
        <f>Y137</f>
        <v>0</v>
      </c>
      <c r="Z136" s="163"/>
      <c r="AA136" s="168">
        <f>AA137</f>
        <v>1.720602</v>
      </c>
      <c r="AR136" s="169" t="s">
        <v>89</v>
      </c>
      <c r="AT136" s="170" t="s">
        <v>76</v>
      </c>
      <c r="AU136" s="170" t="s">
        <v>84</v>
      </c>
      <c r="AY136" s="169" t="s">
        <v>167</v>
      </c>
      <c r="BK136" s="171">
        <f>BK137</f>
        <v>0</v>
      </c>
    </row>
    <row r="137" spans="2:65" s="1" customFormat="1" ht="51" customHeight="1">
      <c r="B137" s="35"/>
      <c r="C137" s="173" t="s">
        <v>192</v>
      </c>
      <c r="D137" s="173" t="s">
        <v>168</v>
      </c>
      <c r="E137" s="174" t="s">
        <v>464</v>
      </c>
      <c r="F137" s="240" t="s">
        <v>465</v>
      </c>
      <c r="G137" s="240"/>
      <c r="H137" s="240"/>
      <c r="I137" s="240"/>
      <c r="J137" s="175" t="s">
        <v>171</v>
      </c>
      <c r="K137" s="176">
        <v>81.7</v>
      </c>
      <c r="L137" s="243">
        <v>0</v>
      </c>
      <c r="M137" s="244"/>
      <c r="N137" s="239">
        <f>ROUND(L137*K137,2)</f>
        <v>0</v>
      </c>
      <c r="O137" s="239"/>
      <c r="P137" s="239"/>
      <c r="Q137" s="239"/>
      <c r="R137" s="37"/>
      <c r="T137" s="178" t="s">
        <v>20</v>
      </c>
      <c r="U137" s="44" t="s">
        <v>44</v>
      </c>
      <c r="V137" s="36"/>
      <c r="W137" s="179">
        <f>V137*K137</f>
        <v>0</v>
      </c>
      <c r="X137" s="179">
        <v>0</v>
      </c>
      <c r="Y137" s="179">
        <f>X137*K137</f>
        <v>0</v>
      </c>
      <c r="Z137" s="179">
        <v>2.1059999999999999E-2</v>
      </c>
      <c r="AA137" s="180">
        <f>Z137*K137</f>
        <v>1.720602</v>
      </c>
      <c r="AR137" s="19" t="s">
        <v>172</v>
      </c>
      <c r="AT137" s="19" t="s">
        <v>168</v>
      </c>
      <c r="AU137" s="19" t="s">
        <v>89</v>
      </c>
      <c r="AY137" s="19" t="s">
        <v>167</v>
      </c>
      <c r="BE137" s="118">
        <f>IF(U137="základná",N137,0)</f>
        <v>0</v>
      </c>
      <c r="BF137" s="118">
        <f>IF(U137="znížená",N137,0)</f>
        <v>0</v>
      </c>
      <c r="BG137" s="118">
        <f>IF(U137="zákl. prenesená",N137,0)</f>
        <v>0</v>
      </c>
      <c r="BH137" s="118">
        <f>IF(U137="zníž. prenesená",N137,0)</f>
        <v>0</v>
      </c>
      <c r="BI137" s="118">
        <f>IF(U137="nulová",N137,0)</f>
        <v>0</v>
      </c>
      <c r="BJ137" s="19" t="s">
        <v>89</v>
      </c>
      <c r="BK137" s="118">
        <f>ROUND(L137*K137,2)</f>
        <v>0</v>
      </c>
      <c r="BL137" s="19" t="s">
        <v>172</v>
      </c>
      <c r="BM137" s="19" t="s">
        <v>466</v>
      </c>
    </row>
    <row r="138" spans="2:65" s="10" customFormat="1" ht="29.85" customHeight="1">
      <c r="B138" s="162"/>
      <c r="C138" s="163"/>
      <c r="D138" s="172" t="s">
        <v>141</v>
      </c>
      <c r="E138" s="172"/>
      <c r="F138" s="172"/>
      <c r="G138" s="172"/>
      <c r="H138" s="172"/>
      <c r="I138" s="172"/>
      <c r="J138" s="172"/>
      <c r="K138" s="172"/>
      <c r="L138" s="172"/>
      <c r="M138" s="172"/>
      <c r="N138" s="250">
        <f>BK138</f>
        <v>0</v>
      </c>
      <c r="O138" s="251"/>
      <c r="P138" s="251"/>
      <c r="Q138" s="251"/>
      <c r="R138" s="165"/>
      <c r="T138" s="166"/>
      <c r="U138" s="163"/>
      <c r="V138" s="163"/>
      <c r="W138" s="167">
        <f>SUM(W139:W141)</f>
        <v>0</v>
      </c>
      <c r="X138" s="163"/>
      <c r="Y138" s="167">
        <f>SUM(Y139:Y141)</f>
        <v>6.1690000000000002E-2</v>
      </c>
      <c r="Z138" s="163"/>
      <c r="AA138" s="168">
        <f>SUM(AA139:AA141)</f>
        <v>0</v>
      </c>
      <c r="AR138" s="169" t="s">
        <v>89</v>
      </c>
      <c r="AT138" s="170" t="s">
        <v>76</v>
      </c>
      <c r="AU138" s="170" t="s">
        <v>84</v>
      </c>
      <c r="AY138" s="169" t="s">
        <v>167</v>
      </c>
      <c r="BK138" s="171">
        <f>SUM(BK139:BK141)</f>
        <v>0</v>
      </c>
    </row>
    <row r="139" spans="2:65" s="1" customFormat="1" ht="25.5" customHeight="1">
      <c r="B139" s="35"/>
      <c r="C139" s="173" t="s">
        <v>197</v>
      </c>
      <c r="D139" s="173" t="s">
        <v>168</v>
      </c>
      <c r="E139" s="174" t="s">
        <v>358</v>
      </c>
      <c r="F139" s="240" t="s">
        <v>467</v>
      </c>
      <c r="G139" s="240"/>
      <c r="H139" s="240"/>
      <c r="I139" s="240"/>
      <c r="J139" s="175" t="s">
        <v>195</v>
      </c>
      <c r="K139" s="176">
        <v>30</v>
      </c>
      <c r="L139" s="243">
        <v>0</v>
      </c>
      <c r="M139" s="244"/>
      <c r="N139" s="239">
        <f>ROUND(L139*K139,2)</f>
        <v>0</v>
      </c>
      <c r="O139" s="239"/>
      <c r="P139" s="239"/>
      <c r="Q139" s="239"/>
      <c r="R139" s="37"/>
      <c r="T139" s="178" t="s">
        <v>20</v>
      </c>
      <c r="U139" s="44" t="s">
        <v>44</v>
      </c>
      <c r="V139" s="36"/>
      <c r="W139" s="179">
        <f>V139*K139</f>
        <v>0</v>
      </c>
      <c r="X139" s="179">
        <v>1.99E-3</v>
      </c>
      <c r="Y139" s="179">
        <f>X139*K139</f>
        <v>5.9700000000000003E-2</v>
      </c>
      <c r="Z139" s="179">
        <v>0</v>
      </c>
      <c r="AA139" s="180">
        <f>Z139*K139</f>
        <v>0</v>
      </c>
      <c r="AR139" s="19" t="s">
        <v>172</v>
      </c>
      <c r="AT139" s="19" t="s">
        <v>168</v>
      </c>
      <c r="AU139" s="19" t="s">
        <v>89</v>
      </c>
      <c r="AY139" s="19" t="s">
        <v>167</v>
      </c>
      <c r="BE139" s="118">
        <f>IF(U139="základná",N139,0)</f>
        <v>0</v>
      </c>
      <c r="BF139" s="118">
        <f>IF(U139="znížená",N139,0)</f>
        <v>0</v>
      </c>
      <c r="BG139" s="118">
        <f>IF(U139="zákl. prenesená",N139,0)</f>
        <v>0</v>
      </c>
      <c r="BH139" s="118">
        <f>IF(U139="zníž. prenesená",N139,0)</f>
        <v>0</v>
      </c>
      <c r="BI139" s="118">
        <f>IF(U139="nulová",N139,0)</f>
        <v>0</v>
      </c>
      <c r="BJ139" s="19" t="s">
        <v>89</v>
      </c>
      <c r="BK139" s="118">
        <f>ROUND(L139*K139,2)</f>
        <v>0</v>
      </c>
      <c r="BL139" s="19" t="s">
        <v>172</v>
      </c>
      <c r="BM139" s="19" t="s">
        <v>468</v>
      </c>
    </row>
    <row r="140" spans="2:65" s="1" customFormat="1" ht="25.5" customHeight="1">
      <c r="B140" s="35"/>
      <c r="C140" s="173" t="s">
        <v>201</v>
      </c>
      <c r="D140" s="173" t="s">
        <v>168</v>
      </c>
      <c r="E140" s="174" t="s">
        <v>469</v>
      </c>
      <c r="F140" s="240" t="s">
        <v>470</v>
      </c>
      <c r="G140" s="240"/>
      <c r="H140" s="240"/>
      <c r="I140" s="240"/>
      <c r="J140" s="175" t="s">
        <v>459</v>
      </c>
      <c r="K140" s="176">
        <v>1</v>
      </c>
      <c r="L140" s="243">
        <v>0</v>
      </c>
      <c r="M140" s="244"/>
      <c r="N140" s="239">
        <f>ROUND(L140*K140,2)</f>
        <v>0</v>
      </c>
      <c r="O140" s="239"/>
      <c r="P140" s="239"/>
      <c r="Q140" s="239"/>
      <c r="R140" s="37"/>
      <c r="T140" s="178" t="s">
        <v>20</v>
      </c>
      <c r="U140" s="44" t="s">
        <v>44</v>
      </c>
      <c r="V140" s="36"/>
      <c r="W140" s="179">
        <f>V140*K140</f>
        <v>0</v>
      </c>
      <c r="X140" s="179">
        <v>1.99E-3</v>
      </c>
      <c r="Y140" s="179">
        <f>X140*K140</f>
        <v>1.99E-3</v>
      </c>
      <c r="Z140" s="179">
        <v>0</v>
      </c>
      <c r="AA140" s="180">
        <f>Z140*K140</f>
        <v>0</v>
      </c>
      <c r="AR140" s="19" t="s">
        <v>172</v>
      </c>
      <c r="AT140" s="19" t="s">
        <v>168</v>
      </c>
      <c r="AU140" s="19" t="s">
        <v>89</v>
      </c>
      <c r="AY140" s="19" t="s">
        <v>167</v>
      </c>
      <c r="BE140" s="118">
        <f>IF(U140="základná",N140,0)</f>
        <v>0</v>
      </c>
      <c r="BF140" s="118">
        <f>IF(U140="znížená",N140,0)</f>
        <v>0</v>
      </c>
      <c r="BG140" s="118">
        <f>IF(U140="zákl. prenesená",N140,0)</f>
        <v>0</v>
      </c>
      <c r="BH140" s="118">
        <f>IF(U140="zníž. prenesená",N140,0)</f>
        <v>0</v>
      </c>
      <c r="BI140" s="118">
        <f>IF(U140="nulová",N140,0)</f>
        <v>0</v>
      </c>
      <c r="BJ140" s="19" t="s">
        <v>89</v>
      </c>
      <c r="BK140" s="118">
        <f>ROUND(L140*K140,2)</f>
        <v>0</v>
      </c>
      <c r="BL140" s="19" t="s">
        <v>172</v>
      </c>
      <c r="BM140" s="19" t="s">
        <v>471</v>
      </c>
    </row>
    <row r="141" spans="2:65" s="1" customFormat="1" ht="25.5" customHeight="1">
      <c r="B141" s="35"/>
      <c r="C141" s="173" t="s">
        <v>205</v>
      </c>
      <c r="D141" s="173" t="s">
        <v>168</v>
      </c>
      <c r="E141" s="174" t="s">
        <v>375</v>
      </c>
      <c r="F141" s="240" t="s">
        <v>376</v>
      </c>
      <c r="G141" s="240"/>
      <c r="H141" s="240"/>
      <c r="I141" s="240"/>
      <c r="J141" s="175" t="s">
        <v>246</v>
      </c>
      <c r="K141" s="177">
        <v>0</v>
      </c>
      <c r="L141" s="243">
        <v>0</v>
      </c>
      <c r="M141" s="244"/>
      <c r="N141" s="239">
        <f>ROUND(L141*K141,2)</f>
        <v>0</v>
      </c>
      <c r="O141" s="239"/>
      <c r="P141" s="239"/>
      <c r="Q141" s="239"/>
      <c r="R141" s="37"/>
      <c r="T141" s="178" t="s">
        <v>20</v>
      </c>
      <c r="U141" s="44" t="s">
        <v>44</v>
      </c>
      <c r="V141" s="36"/>
      <c r="W141" s="179">
        <f>V141*K141</f>
        <v>0</v>
      </c>
      <c r="X141" s="179">
        <v>0</v>
      </c>
      <c r="Y141" s="179">
        <f>X141*K141</f>
        <v>0</v>
      </c>
      <c r="Z141" s="179">
        <v>0</v>
      </c>
      <c r="AA141" s="180">
        <f>Z141*K141</f>
        <v>0</v>
      </c>
      <c r="AR141" s="19" t="s">
        <v>172</v>
      </c>
      <c r="AT141" s="19" t="s">
        <v>168</v>
      </c>
      <c r="AU141" s="19" t="s">
        <v>89</v>
      </c>
      <c r="AY141" s="19" t="s">
        <v>167</v>
      </c>
      <c r="BE141" s="118">
        <f>IF(U141="základná",N141,0)</f>
        <v>0</v>
      </c>
      <c r="BF141" s="118">
        <f>IF(U141="znížená",N141,0)</f>
        <v>0</v>
      </c>
      <c r="BG141" s="118">
        <f>IF(U141="zákl. prenesená",N141,0)</f>
        <v>0</v>
      </c>
      <c r="BH141" s="118">
        <f>IF(U141="zníž. prenesená",N141,0)</f>
        <v>0</v>
      </c>
      <c r="BI141" s="118">
        <f>IF(U141="nulová",N141,0)</f>
        <v>0</v>
      </c>
      <c r="BJ141" s="19" t="s">
        <v>89</v>
      </c>
      <c r="BK141" s="118">
        <f>ROUND(L141*K141,2)</f>
        <v>0</v>
      </c>
      <c r="BL141" s="19" t="s">
        <v>172</v>
      </c>
      <c r="BM141" s="19" t="s">
        <v>472</v>
      </c>
    </row>
    <row r="142" spans="2:65" s="1" customFormat="1" ht="49.95" customHeight="1">
      <c r="B142" s="35"/>
      <c r="C142" s="36"/>
      <c r="D142" s="164" t="s">
        <v>382</v>
      </c>
      <c r="E142" s="36"/>
      <c r="F142" s="36"/>
      <c r="G142" s="36"/>
      <c r="H142" s="36"/>
      <c r="I142" s="36"/>
      <c r="J142" s="36"/>
      <c r="K142" s="36"/>
      <c r="L142" s="36"/>
      <c r="M142" s="36"/>
      <c r="N142" s="248">
        <f t="shared" ref="N142:N147" si="5">BK142</f>
        <v>0</v>
      </c>
      <c r="O142" s="249"/>
      <c r="P142" s="249"/>
      <c r="Q142" s="249"/>
      <c r="R142" s="37"/>
      <c r="T142" s="149"/>
      <c r="U142" s="36"/>
      <c r="V142" s="36"/>
      <c r="W142" s="36"/>
      <c r="X142" s="36"/>
      <c r="Y142" s="36"/>
      <c r="Z142" s="36"/>
      <c r="AA142" s="78"/>
      <c r="AT142" s="19" t="s">
        <v>76</v>
      </c>
      <c r="AU142" s="19" t="s">
        <v>77</v>
      </c>
      <c r="AY142" s="19" t="s">
        <v>383</v>
      </c>
      <c r="BK142" s="118">
        <f>SUM(BK143:BK147)</f>
        <v>0</v>
      </c>
    </row>
    <row r="143" spans="2:65" s="1" customFormat="1" ht="22.35" customHeight="1">
      <c r="B143" s="35"/>
      <c r="C143" s="185" t="s">
        <v>20</v>
      </c>
      <c r="D143" s="185" t="s">
        <v>168</v>
      </c>
      <c r="E143" s="186" t="s">
        <v>20</v>
      </c>
      <c r="F143" s="242" t="s">
        <v>20</v>
      </c>
      <c r="G143" s="242"/>
      <c r="H143" s="242"/>
      <c r="I143" s="242"/>
      <c r="J143" s="187" t="s">
        <v>20</v>
      </c>
      <c r="K143" s="177"/>
      <c r="L143" s="243"/>
      <c r="M143" s="239"/>
      <c r="N143" s="239">
        <f t="shared" si="5"/>
        <v>0</v>
      </c>
      <c r="O143" s="239"/>
      <c r="P143" s="239"/>
      <c r="Q143" s="239"/>
      <c r="R143" s="37"/>
      <c r="T143" s="178" t="s">
        <v>20</v>
      </c>
      <c r="U143" s="188" t="s">
        <v>44</v>
      </c>
      <c r="V143" s="36"/>
      <c r="W143" s="36"/>
      <c r="X143" s="36"/>
      <c r="Y143" s="36"/>
      <c r="Z143" s="36"/>
      <c r="AA143" s="78"/>
      <c r="AT143" s="19" t="s">
        <v>383</v>
      </c>
      <c r="AU143" s="19" t="s">
        <v>84</v>
      </c>
      <c r="AY143" s="19" t="s">
        <v>383</v>
      </c>
      <c r="BE143" s="118">
        <f>IF(U143="základná",N143,0)</f>
        <v>0</v>
      </c>
      <c r="BF143" s="118">
        <f>IF(U143="znížená",N143,0)</f>
        <v>0</v>
      </c>
      <c r="BG143" s="118">
        <f>IF(U143="zákl. prenesená",N143,0)</f>
        <v>0</v>
      </c>
      <c r="BH143" s="118">
        <f>IF(U143="zníž. prenesená",N143,0)</f>
        <v>0</v>
      </c>
      <c r="BI143" s="118">
        <f>IF(U143="nulová",N143,0)</f>
        <v>0</v>
      </c>
      <c r="BJ143" s="19" t="s">
        <v>89</v>
      </c>
      <c r="BK143" s="118">
        <f>L143*K143</f>
        <v>0</v>
      </c>
    </row>
    <row r="144" spans="2:65" s="1" customFormat="1" ht="22.35" customHeight="1">
      <c r="B144" s="35"/>
      <c r="C144" s="185" t="s">
        <v>20</v>
      </c>
      <c r="D144" s="185" t="s">
        <v>168</v>
      </c>
      <c r="E144" s="186" t="s">
        <v>20</v>
      </c>
      <c r="F144" s="242" t="s">
        <v>20</v>
      </c>
      <c r="G144" s="242"/>
      <c r="H144" s="242"/>
      <c r="I144" s="242"/>
      <c r="J144" s="187" t="s">
        <v>20</v>
      </c>
      <c r="K144" s="177"/>
      <c r="L144" s="243"/>
      <c r="M144" s="239"/>
      <c r="N144" s="239">
        <f t="shared" si="5"/>
        <v>0</v>
      </c>
      <c r="O144" s="239"/>
      <c r="P144" s="239"/>
      <c r="Q144" s="239"/>
      <c r="R144" s="37"/>
      <c r="T144" s="178" t="s">
        <v>20</v>
      </c>
      <c r="U144" s="188" t="s">
        <v>44</v>
      </c>
      <c r="V144" s="36"/>
      <c r="W144" s="36"/>
      <c r="X144" s="36"/>
      <c r="Y144" s="36"/>
      <c r="Z144" s="36"/>
      <c r="AA144" s="78"/>
      <c r="AT144" s="19" t="s">
        <v>383</v>
      </c>
      <c r="AU144" s="19" t="s">
        <v>84</v>
      </c>
      <c r="AY144" s="19" t="s">
        <v>383</v>
      </c>
      <c r="BE144" s="118">
        <f>IF(U144="základná",N144,0)</f>
        <v>0</v>
      </c>
      <c r="BF144" s="118">
        <f>IF(U144="znížená",N144,0)</f>
        <v>0</v>
      </c>
      <c r="BG144" s="118">
        <f>IF(U144="zákl. prenesená",N144,0)</f>
        <v>0</v>
      </c>
      <c r="BH144" s="118">
        <f>IF(U144="zníž. prenesená",N144,0)</f>
        <v>0</v>
      </c>
      <c r="BI144" s="118">
        <f>IF(U144="nulová",N144,0)</f>
        <v>0</v>
      </c>
      <c r="BJ144" s="19" t="s">
        <v>89</v>
      </c>
      <c r="BK144" s="118">
        <f>L144*K144</f>
        <v>0</v>
      </c>
    </row>
    <row r="145" spans="2:63" s="1" customFormat="1" ht="22.35" customHeight="1">
      <c r="B145" s="35"/>
      <c r="C145" s="185" t="s">
        <v>20</v>
      </c>
      <c r="D145" s="185" t="s">
        <v>168</v>
      </c>
      <c r="E145" s="186" t="s">
        <v>20</v>
      </c>
      <c r="F145" s="242" t="s">
        <v>20</v>
      </c>
      <c r="G145" s="242"/>
      <c r="H145" s="242"/>
      <c r="I145" s="242"/>
      <c r="J145" s="187" t="s">
        <v>20</v>
      </c>
      <c r="K145" s="177"/>
      <c r="L145" s="243"/>
      <c r="M145" s="239"/>
      <c r="N145" s="239">
        <f t="shared" si="5"/>
        <v>0</v>
      </c>
      <c r="O145" s="239"/>
      <c r="P145" s="239"/>
      <c r="Q145" s="239"/>
      <c r="R145" s="37"/>
      <c r="T145" s="178" t="s">
        <v>20</v>
      </c>
      <c r="U145" s="188" t="s">
        <v>44</v>
      </c>
      <c r="V145" s="36"/>
      <c r="W145" s="36"/>
      <c r="X145" s="36"/>
      <c r="Y145" s="36"/>
      <c r="Z145" s="36"/>
      <c r="AA145" s="78"/>
      <c r="AT145" s="19" t="s">
        <v>383</v>
      </c>
      <c r="AU145" s="19" t="s">
        <v>84</v>
      </c>
      <c r="AY145" s="19" t="s">
        <v>383</v>
      </c>
      <c r="BE145" s="118">
        <f>IF(U145="základná",N145,0)</f>
        <v>0</v>
      </c>
      <c r="BF145" s="118">
        <f>IF(U145="znížená",N145,0)</f>
        <v>0</v>
      </c>
      <c r="BG145" s="118">
        <f>IF(U145="zákl. prenesená",N145,0)</f>
        <v>0</v>
      </c>
      <c r="BH145" s="118">
        <f>IF(U145="zníž. prenesená",N145,0)</f>
        <v>0</v>
      </c>
      <c r="BI145" s="118">
        <f>IF(U145="nulová",N145,0)</f>
        <v>0</v>
      </c>
      <c r="BJ145" s="19" t="s">
        <v>89</v>
      </c>
      <c r="BK145" s="118">
        <f>L145*K145</f>
        <v>0</v>
      </c>
    </row>
    <row r="146" spans="2:63" s="1" customFormat="1" ht="22.35" customHeight="1">
      <c r="B146" s="35"/>
      <c r="C146" s="185" t="s">
        <v>20</v>
      </c>
      <c r="D146" s="185" t="s">
        <v>168</v>
      </c>
      <c r="E146" s="186" t="s">
        <v>20</v>
      </c>
      <c r="F146" s="242" t="s">
        <v>20</v>
      </c>
      <c r="G146" s="242"/>
      <c r="H146" s="242"/>
      <c r="I146" s="242"/>
      <c r="J146" s="187" t="s">
        <v>20</v>
      </c>
      <c r="K146" s="177"/>
      <c r="L146" s="243"/>
      <c r="M146" s="239"/>
      <c r="N146" s="239">
        <f t="shared" si="5"/>
        <v>0</v>
      </c>
      <c r="O146" s="239"/>
      <c r="P146" s="239"/>
      <c r="Q146" s="239"/>
      <c r="R146" s="37"/>
      <c r="T146" s="178" t="s">
        <v>20</v>
      </c>
      <c r="U146" s="188" t="s">
        <v>44</v>
      </c>
      <c r="V146" s="36"/>
      <c r="W146" s="36"/>
      <c r="X146" s="36"/>
      <c r="Y146" s="36"/>
      <c r="Z146" s="36"/>
      <c r="AA146" s="78"/>
      <c r="AT146" s="19" t="s">
        <v>383</v>
      </c>
      <c r="AU146" s="19" t="s">
        <v>84</v>
      </c>
      <c r="AY146" s="19" t="s">
        <v>383</v>
      </c>
      <c r="BE146" s="118">
        <f>IF(U146="základná",N146,0)</f>
        <v>0</v>
      </c>
      <c r="BF146" s="118">
        <f>IF(U146="znížená",N146,0)</f>
        <v>0</v>
      </c>
      <c r="BG146" s="118">
        <f>IF(U146="zákl. prenesená",N146,0)</f>
        <v>0</v>
      </c>
      <c r="BH146" s="118">
        <f>IF(U146="zníž. prenesená",N146,0)</f>
        <v>0</v>
      </c>
      <c r="BI146" s="118">
        <f>IF(U146="nulová",N146,0)</f>
        <v>0</v>
      </c>
      <c r="BJ146" s="19" t="s">
        <v>89</v>
      </c>
      <c r="BK146" s="118">
        <f>L146*K146</f>
        <v>0</v>
      </c>
    </row>
    <row r="147" spans="2:63" s="1" customFormat="1" ht="22.35" customHeight="1">
      <c r="B147" s="35"/>
      <c r="C147" s="185" t="s">
        <v>20</v>
      </c>
      <c r="D147" s="185" t="s">
        <v>168</v>
      </c>
      <c r="E147" s="186" t="s">
        <v>20</v>
      </c>
      <c r="F147" s="242" t="s">
        <v>20</v>
      </c>
      <c r="G147" s="242"/>
      <c r="H147" s="242"/>
      <c r="I147" s="242"/>
      <c r="J147" s="187" t="s">
        <v>20</v>
      </c>
      <c r="K147" s="177"/>
      <c r="L147" s="243"/>
      <c r="M147" s="239"/>
      <c r="N147" s="239">
        <f t="shared" si="5"/>
        <v>0</v>
      </c>
      <c r="O147" s="239"/>
      <c r="P147" s="239"/>
      <c r="Q147" s="239"/>
      <c r="R147" s="37"/>
      <c r="T147" s="178" t="s">
        <v>20</v>
      </c>
      <c r="U147" s="188" t="s">
        <v>44</v>
      </c>
      <c r="V147" s="56"/>
      <c r="W147" s="56"/>
      <c r="X147" s="56"/>
      <c r="Y147" s="56"/>
      <c r="Z147" s="56"/>
      <c r="AA147" s="58"/>
      <c r="AT147" s="19" t="s">
        <v>383</v>
      </c>
      <c r="AU147" s="19" t="s">
        <v>84</v>
      </c>
      <c r="AY147" s="19" t="s">
        <v>383</v>
      </c>
      <c r="BE147" s="118">
        <f>IF(U147="základná",N147,0)</f>
        <v>0</v>
      </c>
      <c r="BF147" s="118">
        <f>IF(U147="znížená",N147,0)</f>
        <v>0</v>
      </c>
      <c r="BG147" s="118">
        <f>IF(U147="zákl. prenesená",N147,0)</f>
        <v>0</v>
      </c>
      <c r="BH147" s="118">
        <f>IF(U147="zníž. prenesená",N147,0)</f>
        <v>0</v>
      </c>
      <c r="BI147" s="118">
        <f>IF(U147="nulová",N147,0)</f>
        <v>0</v>
      </c>
      <c r="BJ147" s="19" t="s">
        <v>89</v>
      </c>
      <c r="BK147" s="118">
        <f>L147*K147</f>
        <v>0</v>
      </c>
    </row>
    <row r="148" spans="2:63" s="1" customFormat="1" ht="6.9" customHeight="1">
      <c r="B148" s="59"/>
      <c r="C148" s="60"/>
      <c r="D148" s="60"/>
      <c r="E148" s="60"/>
      <c r="F148" s="60"/>
      <c r="G148" s="60"/>
      <c r="H148" s="60"/>
      <c r="I148" s="60"/>
      <c r="J148" s="60"/>
      <c r="K148" s="60"/>
      <c r="L148" s="60"/>
      <c r="M148" s="60"/>
      <c r="N148" s="60"/>
      <c r="O148" s="60"/>
      <c r="P148" s="60"/>
      <c r="Q148" s="60"/>
      <c r="R148" s="61"/>
    </row>
  </sheetData>
  <sheetProtection algorithmName="SHA-512" hashValue="4eVgaUPjEVeyHkKfFFf/pM/Nq8SrWJAJgq2nq5k8t7S6OVIEOD3MFc83lxD3dpJ1vctHecGBCefJkd77NSfg8Q==" saltValue="M9xxhEtEKhAp12H9MEmqB2brta5SZ6e1NK+S4p4fFaq7bOkOnJzq+1paWARcIcP5BPo6BnKicE6XyUuoVFsfbQ==" spinCount="10" sheet="1" objects="1" scenarios="1" formatColumns="0" formatRows="0"/>
  <mergeCells count="124">
    <mergeCell ref="L145:M145"/>
    <mergeCell ref="N145:Q145"/>
    <mergeCell ref="L146:M146"/>
    <mergeCell ref="N146:Q146"/>
    <mergeCell ref="L147:M147"/>
    <mergeCell ref="N147:Q147"/>
    <mergeCell ref="N142:Q142"/>
    <mergeCell ref="L141:M141"/>
    <mergeCell ref="N141:Q141"/>
    <mergeCell ref="N136:Q136"/>
    <mergeCell ref="N138:Q138"/>
    <mergeCell ref="F141:I141"/>
    <mergeCell ref="L143:M143"/>
    <mergeCell ref="N143:Q143"/>
    <mergeCell ref="L144:M144"/>
    <mergeCell ref="N144:Q144"/>
    <mergeCell ref="N130:Q130"/>
    <mergeCell ref="N132:Q132"/>
    <mergeCell ref="N133:Q133"/>
    <mergeCell ref="F137:I137"/>
    <mergeCell ref="F140:I140"/>
    <mergeCell ref="L137:M137"/>
    <mergeCell ref="N137:Q137"/>
    <mergeCell ref="F139:I139"/>
    <mergeCell ref="L139:M139"/>
    <mergeCell ref="N139:Q139"/>
    <mergeCell ref="L140:M140"/>
    <mergeCell ref="N140:Q140"/>
    <mergeCell ref="F131:I131"/>
    <mergeCell ref="F135:I135"/>
    <mergeCell ref="L131:M131"/>
    <mergeCell ref="N131:Q131"/>
    <mergeCell ref="F134:I134"/>
    <mergeCell ref="L134:M134"/>
    <mergeCell ref="N134:Q134"/>
    <mergeCell ref="L135:M135"/>
    <mergeCell ref="N135:Q135"/>
    <mergeCell ref="F129:I129"/>
    <mergeCell ref="L124:M124"/>
    <mergeCell ref="N124:Q124"/>
    <mergeCell ref="F128:I128"/>
    <mergeCell ref="L128:M128"/>
    <mergeCell ref="N128:Q128"/>
    <mergeCell ref="L129:M129"/>
    <mergeCell ref="N129:Q129"/>
    <mergeCell ref="N125:Q125"/>
    <mergeCell ref="N126:Q126"/>
    <mergeCell ref="N127:Q127"/>
    <mergeCell ref="L107:Q107"/>
    <mergeCell ref="C113:Q113"/>
    <mergeCell ref="F115:P115"/>
    <mergeCell ref="F116:P116"/>
    <mergeCell ref="F117:P117"/>
    <mergeCell ref="M119:P119"/>
    <mergeCell ref="M121:Q121"/>
    <mergeCell ref="M122:Q122"/>
    <mergeCell ref="F124:I124"/>
    <mergeCell ref="M85:Q85"/>
    <mergeCell ref="C87:G87"/>
    <mergeCell ref="N87:Q87"/>
    <mergeCell ref="F147:I147"/>
    <mergeCell ref="F144:I144"/>
    <mergeCell ref="F143:I143"/>
    <mergeCell ref="F145:I145"/>
    <mergeCell ref="F146:I146"/>
    <mergeCell ref="N89:Q89"/>
    <mergeCell ref="N96:Q96"/>
    <mergeCell ref="N94:Q94"/>
    <mergeCell ref="N90:Q90"/>
    <mergeCell ref="N91:Q91"/>
    <mergeCell ref="N92:Q92"/>
    <mergeCell ref="N93:Q93"/>
    <mergeCell ref="N95:Q95"/>
    <mergeCell ref="N97:Q97"/>
    <mergeCell ref="N99:Q99"/>
    <mergeCell ref="N100:Q100"/>
    <mergeCell ref="N101:Q101"/>
    <mergeCell ref="N102:Q102"/>
    <mergeCell ref="N103:Q103"/>
    <mergeCell ref="N104:Q104"/>
    <mergeCell ref="N105:Q105"/>
    <mergeCell ref="H37:J37"/>
    <mergeCell ref="M37:P37"/>
    <mergeCell ref="L39:P39"/>
    <mergeCell ref="C76:Q76"/>
    <mergeCell ref="F78:P78"/>
    <mergeCell ref="F79:P79"/>
    <mergeCell ref="F80:P80"/>
    <mergeCell ref="M82:P82"/>
    <mergeCell ref="M84:Q84"/>
    <mergeCell ref="H1:K1"/>
    <mergeCell ref="S2:AC2"/>
    <mergeCell ref="O21:P21"/>
    <mergeCell ref="M28:P28"/>
    <mergeCell ref="O22:P22"/>
    <mergeCell ref="E25:L25"/>
    <mergeCell ref="M29:P29"/>
    <mergeCell ref="M31:P31"/>
    <mergeCell ref="H33:J33"/>
    <mergeCell ref="M33:P33"/>
    <mergeCell ref="D103:H103"/>
    <mergeCell ref="D100:H100"/>
    <mergeCell ref="D101:H101"/>
    <mergeCell ref="D102:H102"/>
    <mergeCell ref="D104:H104"/>
    <mergeCell ref="C2:Q2"/>
    <mergeCell ref="C4:Q4"/>
    <mergeCell ref="F6:P6"/>
    <mergeCell ref="F7:P7"/>
    <mergeCell ref="F8:P8"/>
    <mergeCell ref="O10:P10"/>
    <mergeCell ref="O12:P12"/>
    <mergeCell ref="O13:P13"/>
    <mergeCell ref="O15:P15"/>
    <mergeCell ref="E16:L16"/>
    <mergeCell ref="O16:P16"/>
    <mergeCell ref="O18:P18"/>
    <mergeCell ref="O19:P19"/>
    <mergeCell ref="H34:J34"/>
    <mergeCell ref="M34:P34"/>
    <mergeCell ref="H35:J35"/>
    <mergeCell ref="M35:P35"/>
    <mergeCell ref="H36:J36"/>
    <mergeCell ref="M36:P36"/>
  </mergeCells>
  <dataValidations count="2">
    <dataValidation type="list" allowBlank="1" showInputMessage="1" showErrorMessage="1" error="Povolené sú hodnoty K, M." sqref="D143:D148">
      <formula1>"K, M"</formula1>
    </dataValidation>
    <dataValidation type="list" allowBlank="1" showInputMessage="1" showErrorMessage="1" error="Povolené sú hodnoty základná, znížená, nulová." sqref="U143:U148">
      <formula1>"základná, znížená, nulová"</formula1>
    </dataValidation>
  </dataValidations>
  <hyperlinks>
    <hyperlink ref="F1:G1" location="C2" display="1) Krycí list rozpočtu"/>
    <hyperlink ref="H1:K1" location="C87" display="2) Rekapitulácia rozpočtu"/>
    <hyperlink ref="L1" location="C124" display="3) Rozpočet"/>
    <hyperlink ref="S1:T1" location="'Rekapitulácia stavby'!C2" display="Rekapitulácia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81"/>
  <sheetViews>
    <sheetView showGridLines="0" workbookViewId="0">
      <pane ySplit="1" topLeftCell="A2" activePane="bottomLeft" state="frozen"/>
      <selection pane="bottomLeft"/>
    </sheetView>
  </sheetViews>
  <sheetFormatPr defaultRowHeight="14.4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7" width="11.140625" customWidth="1"/>
    <col min="8" max="8" width="12.42578125" customWidth="1"/>
    <col min="9" max="9" width="7" customWidth="1"/>
    <col min="10" max="10" width="5.140625" customWidth="1"/>
    <col min="11" max="11" width="11.42578125" customWidth="1"/>
    <col min="12" max="12" width="12" customWidth="1"/>
    <col min="13" max="14" width="6" customWidth="1"/>
    <col min="15" max="15" width="2" customWidth="1"/>
    <col min="16" max="16" width="12.42578125" customWidth="1"/>
    <col min="17" max="17" width="4.140625" customWidth="1"/>
    <col min="18" max="18" width="1.7109375" customWidth="1"/>
    <col min="19" max="19" width="8.140625" customWidth="1"/>
    <col min="20" max="20" width="29.7109375" customWidth="1"/>
    <col min="21" max="21" width="16.28515625" customWidth="1"/>
    <col min="22" max="22" width="12.28515625" customWidth="1"/>
    <col min="23" max="23" width="16.28515625" customWidth="1"/>
    <col min="24" max="24" width="12.140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66" ht="21.75" customHeight="1">
      <c r="A1" s="125"/>
      <c r="B1" s="12"/>
      <c r="C1" s="12"/>
      <c r="D1" s="13" t="s">
        <v>1</v>
      </c>
      <c r="E1" s="12"/>
      <c r="F1" s="14" t="s">
        <v>121</v>
      </c>
      <c r="G1" s="14"/>
      <c r="H1" s="259" t="s">
        <v>122</v>
      </c>
      <c r="I1" s="259"/>
      <c r="J1" s="259"/>
      <c r="K1" s="259"/>
      <c r="L1" s="14" t="s">
        <v>123</v>
      </c>
      <c r="M1" s="12"/>
      <c r="N1" s="12"/>
      <c r="O1" s="13" t="s">
        <v>124</v>
      </c>
      <c r="P1" s="12"/>
      <c r="Q1" s="12"/>
      <c r="R1" s="12"/>
      <c r="S1" s="14" t="s">
        <v>125</v>
      </c>
      <c r="T1" s="14"/>
      <c r="U1" s="125"/>
      <c r="V1" s="12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</row>
    <row r="2" spans="1:66" ht="36.9" customHeight="1">
      <c r="C2" s="201" t="s">
        <v>7</v>
      </c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S2" s="206"/>
      <c r="T2" s="206"/>
      <c r="U2" s="206"/>
      <c r="V2" s="206"/>
      <c r="W2" s="206"/>
      <c r="X2" s="206"/>
      <c r="Y2" s="206"/>
      <c r="Z2" s="206"/>
      <c r="AA2" s="206"/>
      <c r="AB2" s="206"/>
      <c r="AC2" s="206"/>
      <c r="AT2" s="19" t="s">
        <v>99</v>
      </c>
    </row>
    <row r="3" spans="1:66" ht="6.9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2"/>
      <c r="AT3" s="19" t="s">
        <v>77</v>
      </c>
    </row>
    <row r="4" spans="1:66" ht="36.9" customHeight="1">
      <c r="B4" s="23"/>
      <c r="C4" s="203" t="s">
        <v>126</v>
      </c>
      <c r="D4" s="204"/>
      <c r="E4" s="204"/>
      <c r="F4" s="204"/>
      <c r="G4" s="204"/>
      <c r="H4" s="204"/>
      <c r="I4" s="204"/>
      <c r="J4" s="204"/>
      <c r="K4" s="204"/>
      <c r="L4" s="204"/>
      <c r="M4" s="204"/>
      <c r="N4" s="204"/>
      <c r="O4" s="204"/>
      <c r="P4" s="204"/>
      <c r="Q4" s="204"/>
      <c r="R4" s="24"/>
      <c r="T4" s="18" t="s">
        <v>12</v>
      </c>
      <c r="AT4" s="19" t="s">
        <v>6</v>
      </c>
    </row>
    <row r="5" spans="1:66" ht="6.9" customHeight="1">
      <c r="B5" s="23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4"/>
    </row>
    <row r="6" spans="1:66" ht="25.35" customHeight="1">
      <c r="B6" s="23"/>
      <c r="C6" s="26"/>
      <c r="D6" s="30" t="s">
        <v>17</v>
      </c>
      <c r="E6" s="26"/>
      <c r="F6" s="252" t="str">
        <f>'Rekapitulácia stavby'!K6</f>
        <v>Oprava porúch administratívnej budovy - Okresný súd Bratislava V.</v>
      </c>
      <c r="G6" s="253"/>
      <c r="H6" s="253"/>
      <c r="I6" s="253"/>
      <c r="J6" s="253"/>
      <c r="K6" s="253"/>
      <c r="L6" s="253"/>
      <c r="M6" s="253"/>
      <c r="N6" s="253"/>
      <c r="O6" s="253"/>
      <c r="P6" s="253"/>
      <c r="Q6" s="26"/>
      <c r="R6" s="24"/>
    </row>
    <row r="7" spans="1:66" ht="25.35" customHeight="1">
      <c r="B7" s="23"/>
      <c r="C7" s="26"/>
      <c r="D7" s="30" t="s">
        <v>127</v>
      </c>
      <c r="E7" s="26"/>
      <c r="F7" s="252" t="s">
        <v>128</v>
      </c>
      <c r="G7" s="197"/>
      <c r="H7" s="197"/>
      <c r="I7" s="197"/>
      <c r="J7" s="197"/>
      <c r="K7" s="197"/>
      <c r="L7" s="197"/>
      <c r="M7" s="197"/>
      <c r="N7" s="197"/>
      <c r="O7" s="197"/>
      <c r="P7" s="197"/>
      <c r="Q7" s="26"/>
      <c r="R7" s="24"/>
    </row>
    <row r="8" spans="1:66" s="1" customFormat="1" ht="32.85" customHeight="1">
      <c r="B8" s="35"/>
      <c r="C8" s="36"/>
      <c r="D8" s="29" t="s">
        <v>129</v>
      </c>
      <c r="E8" s="36"/>
      <c r="F8" s="210" t="s">
        <v>473</v>
      </c>
      <c r="G8" s="254"/>
      <c r="H8" s="254"/>
      <c r="I8" s="254"/>
      <c r="J8" s="254"/>
      <c r="K8" s="254"/>
      <c r="L8" s="254"/>
      <c r="M8" s="254"/>
      <c r="N8" s="254"/>
      <c r="O8" s="254"/>
      <c r="P8" s="254"/>
      <c r="Q8" s="36"/>
      <c r="R8" s="37"/>
    </row>
    <row r="9" spans="1:66" s="1" customFormat="1" ht="14.4" customHeight="1">
      <c r="B9" s="35"/>
      <c r="C9" s="36"/>
      <c r="D9" s="30" t="s">
        <v>19</v>
      </c>
      <c r="E9" s="36"/>
      <c r="F9" s="28" t="s">
        <v>20</v>
      </c>
      <c r="G9" s="36"/>
      <c r="H9" s="36"/>
      <c r="I9" s="36"/>
      <c r="J9" s="36"/>
      <c r="K9" s="36"/>
      <c r="L9" s="36"/>
      <c r="M9" s="30" t="s">
        <v>21</v>
      </c>
      <c r="N9" s="36"/>
      <c r="O9" s="28" t="s">
        <v>20</v>
      </c>
      <c r="P9" s="36"/>
      <c r="Q9" s="36"/>
      <c r="R9" s="37"/>
    </row>
    <row r="10" spans="1:66" s="1" customFormat="1" ht="14.4" customHeight="1">
      <c r="B10" s="35"/>
      <c r="C10" s="36"/>
      <c r="D10" s="30" t="s">
        <v>22</v>
      </c>
      <c r="E10" s="36"/>
      <c r="F10" s="28" t="s">
        <v>23</v>
      </c>
      <c r="G10" s="36"/>
      <c r="H10" s="36"/>
      <c r="I10" s="36"/>
      <c r="J10" s="36"/>
      <c r="K10" s="36"/>
      <c r="L10" s="36"/>
      <c r="M10" s="30" t="s">
        <v>24</v>
      </c>
      <c r="N10" s="36"/>
      <c r="O10" s="255" t="str">
        <f>'Rekapitulácia stavby'!AN8</f>
        <v>10. 5. 2018</v>
      </c>
      <c r="P10" s="256"/>
      <c r="Q10" s="36"/>
      <c r="R10" s="37"/>
    </row>
    <row r="11" spans="1:66" s="1" customFormat="1" ht="10.8" customHeight="1">
      <c r="B11" s="35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7"/>
    </row>
    <row r="12" spans="1:66" s="1" customFormat="1" ht="14.4" customHeight="1">
      <c r="B12" s="35"/>
      <c r="C12" s="36"/>
      <c r="D12" s="30" t="s">
        <v>26</v>
      </c>
      <c r="E12" s="36"/>
      <c r="F12" s="36"/>
      <c r="G12" s="36"/>
      <c r="H12" s="36"/>
      <c r="I12" s="36"/>
      <c r="J12" s="36"/>
      <c r="K12" s="36"/>
      <c r="L12" s="36"/>
      <c r="M12" s="30" t="s">
        <v>27</v>
      </c>
      <c r="N12" s="36"/>
      <c r="O12" s="207" t="s">
        <v>20</v>
      </c>
      <c r="P12" s="207"/>
      <c r="Q12" s="36"/>
      <c r="R12" s="37"/>
    </row>
    <row r="13" spans="1:66" s="1" customFormat="1" ht="18" customHeight="1">
      <c r="B13" s="35"/>
      <c r="C13" s="36"/>
      <c r="D13" s="36"/>
      <c r="E13" s="28" t="s">
        <v>28</v>
      </c>
      <c r="F13" s="36"/>
      <c r="G13" s="36"/>
      <c r="H13" s="36"/>
      <c r="I13" s="36"/>
      <c r="J13" s="36"/>
      <c r="K13" s="36"/>
      <c r="L13" s="36"/>
      <c r="M13" s="30" t="s">
        <v>29</v>
      </c>
      <c r="N13" s="36"/>
      <c r="O13" s="207" t="s">
        <v>20</v>
      </c>
      <c r="P13" s="207"/>
      <c r="Q13" s="36"/>
      <c r="R13" s="37"/>
    </row>
    <row r="14" spans="1:66" s="1" customFormat="1" ht="6.9" customHeight="1">
      <c r="B14" s="35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7"/>
    </row>
    <row r="15" spans="1:66" s="1" customFormat="1" ht="14.4" customHeight="1">
      <c r="B15" s="35"/>
      <c r="C15" s="36"/>
      <c r="D15" s="30" t="s">
        <v>30</v>
      </c>
      <c r="E15" s="36"/>
      <c r="F15" s="36"/>
      <c r="G15" s="36"/>
      <c r="H15" s="36"/>
      <c r="I15" s="36"/>
      <c r="J15" s="36"/>
      <c r="K15" s="36"/>
      <c r="L15" s="36"/>
      <c r="M15" s="30" t="s">
        <v>27</v>
      </c>
      <c r="N15" s="36"/>
      <c r="O15" s="257" t="str">
        <f>IF('Rekapitulácia stavby'!AN13="","",'Rekapitulácia stavby'!AN13)</f>
        <v>Vyplň údaj</v>
      </c>
      <c r="P15" s="207"/>
      <c r="Q15" s="36"/>
      <c r="R15" s="37"/>
    </row>
    <row r="16" spans="1:66" s="1" customFormat="1" ht="18" customHeight="1">
      <c r="B16" s="35"/>
      <c r="C16" s="36"/>
      <c r="D16" s="36"/>
      <c r="E16" s="257" t="str">
        <f>IF('Rekapitulácia stavby'!E14="","",'Rekapitulácia stavby'!E14)</f>
        <v>Vyplň údaj</v>
      </c>
      <c r="F16" s="258"/>
      <c r="G16" s="258"/>
      <c r="H16" s="258"/>
      <c r="I16" s="258"/>
      <c r="J16" s="258"/>
      <c r="K16" s="258"/>
      <c r="L16" s="258"/>
      <c r="M16" s="30" t="s">
        <v>29</v>
      </c>
      <c r="N16" s="36"/>
      <c r="O16" s="257" t="str">
        <f>IF('Rekapitulácia stavby'!AN14="","",'Rekapitulácia stavby'!AN14)</f>
        <v>Vyplň údaj</v>
      </c>
      <c r="P16" s="207"/>
      <c r="Q16" s="36"/>
      <c r="R16" s="37"/>
    </row>
    <row r="17" spans="2:18" s="1" customFormat="1" ht="6.9" customHeight="1">
      <c r="B17" s="35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7"/>
    </row>
    <row r="18" spans="2:18" s="1" customFormat="1" ht="14.4" customHeight="1">
      <c r="B18" s="35"/>
      <c r="C18" s="36"/>
      <c r="D18" s="30" t="s">
        <v>32</v>
      </c>
      <c r="E18" s="36"/>
      <c r="F18" s="36"/>
      <c r="G18" s="36"/>
      <c r="H18" s="36"/>
      <c r="I18" s="36"/>
      <c r="J18" s="36"/>
      <c r="K18" s="36"/>
      <c r="L18" s="36"/>
      <c r="M18" s="30" t="s">
        <v>27</v>
      </c>
      <c r="N18" s="36"/>
      <c r="O18" s="207" t="s">
        <v>20</v>
      </c>
      <c r="P18" s="207"/>
      <c r="Q18" s="36"/>
      <c r="R18" s="37"/>
    </row>
    <row r="19" spans="2:18" s="1" customFormat="1" ht="18" customHeight="1">
      <c r="B19" s="35"/>
      <c r="C19" s="36"/>
      <c r="D19" s="36"/>
      <c r="E19" s="28" t="s">
        <v>33</v>
      </c>
      <c r="F19" s="36"/>
      <c r="G19" s="36"/>
      <c r="H19" s="36"/>
      <c r="I19" s="36"/>
      <c r="J19" s="36"/>
      <c r="K19" s="36"/>
      <c r="L19" s="36"/>
      <c r="M19" s="30" t="s">
        <v>29</v>
      </c>
      <c r="N19" s="36"/>
      <c r="O19" s="207" t="s">
        <v>20</v>
      </c>
      <c r="P19" s="207"/>
      <c r="Q19" s="36"/>
      <c r="R19" s="37"/>
    </row>
    <row r="20" spans="2:18" s="1" customFormat="1" ht="6.9" customHeight="1">
      <c r="B20" s="35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7"/>
    </row>
    <row r="21" spans="2:18" s="1" customFormat="1" ht="14.4" customHeight="1">
      <c r="B21" s="35"/>
      <c r="C21" s="36"/>
      <c r="D21" s="30" t="s">
        <v>35</v>
      </c>
      <c r="E21" s="36"/>
      <c r="F21" s="36"/>
      <c r="G21" s="36"/>
      <c r="H21" s="36"/>
      <c r="I21" s="36"/>
      <c r="J21" s="36"/>
      <c r="K21" s="36"/>
      <c r="L21" s="36"/>
      <c r="M21" s="30" t="s">
        <v>27</v>
      </c>
      <c r="N21" s="36"/>
      <c r="O21" s="207" t="str">
        <f>IF('Rekapitulácia stavby'!AN19="","",'Rekapitulácia stavby'!AN19)</f>
        <v/>
      </c>
      <c r="P21" s="207"/>
      <c r="Q21" s="36"/>
      <c r="R21" s="37"/>
    </row>
    <row r="22" spans="2:18" s="1" customFormat="1" ht="18" customHeight="1">
      <c r="B22" s="35"/>
      <c r="C22" s="36"/>
      <c r="D22" s="36"/>
      <c r="E22" s="28" t="str">
        <f>IF('Rekapitulácia stavby'!E20="","",'Rekapitulácia stavby'!E20)</f>
        <v xml:space="preserve"> </v>
      </c>
      <c r="F22" s="36"/>
      <c r="G22" s="36"/>
      <c r="H22" s="36"/>
      <c r="I22" s="36"/>
      <c r="J22" s="36"/>
      <c r="K22" s="36"/>
      <c r="L22" s="36"/>
      <c r="M22" s="30" t="s">
        <v>29</v>
      </c>
      <c r="N22" s="36"/>
      <c r="O22" s="207" t="str">
        <f>IF('Rekapitulácia stavby'!AN20="","",'Rekapitulácia stavby'!AN20)</f>
        <v/>
      </c>
      <c r="P22" s="207"/>
      <c r="Q22" s="36"/>
      <c r="R22" s="37"/>
    </row>
    <row r="23" spans="2:18" s="1" customFormat="1" ht="6.9" customHeight="1">
      <c r="B23" s="35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7"/>
    </row>
    <row r="24" spans="2:18" s="1" customFormat="1" ht="14.4" customHeight="1">
      <c r="B24" s="35"/>
      <c r="C24" s="36"/>
      <c r="D24" s="30" t="s">
        <v>37</v>
      </c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7"/>
    </row>
    <row r="25" spans="2:18" s="1" customFormat="1" ht="16.5" customHeight="1">
      <c r="B25" s="35"/>
      <c r="C25" s="36"/>
      <c r="D25" s="36"/>
      <c r="E25" s="195" t="s">
        <v>20</v>
      </c>
      <c r="F25" s="195"/>
      <c r="G25" s="195"/>
      <c r="H25" s="195"/>
      <c r="I25" s="195"/>
      <c r="J25" s="195"/>
      <c r="K25" s="195"/>
      <c r="L25" s="195"/>
      <c r="M25" s="36"/>
      <c r="N25" s="36"/>
      <c r="O25" s="36"/>
      <c r="P25" s="36"/>
      <c r="Q25" s="36"/>
      <c r="R25" s="37"/>
    </row>
    <row r="26" spans="2:18" s="1" customFormat="1" ht="6.9" customHeight="1">
      <c r="B26" s="35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7"/>
    </row>
    <row r="27" spans="2:18" s="1" customFormat="1" ht="6.9" customHeight="1">
      <c r="B27" s="35"/>
      <c r="C27" s="36"/>
      <c r="D27" s="51"/>
      <c r="E27" s="51"/>
      <c r="F27" s="51"/>
      <c r="G27" s="51"/>
      <c r="H27" s="51"/>
      <c r="I27" s="51"/>
      <c r="J27" s="51"/>
      <c r="K27" s="51"/>
      <c r="L27" s="51"/>
      <c r="M27" s="51"/>
      <c r="N27" s="51"/>
      <c r="O27" s="51"/>
      <c r="P27" s="51"/>
      <c r="Q27" s="36"/>
      <c r="R27" s="37"/>
    </row>
    <row r="28" spans="2:18" s="1" customFormat="1" ht="14.4" customHeight="1">
      <c r="B28" s="35"/>
      <c r="C28" s="36"/>
      <c r="D28" s="126" t="s">
        <v>131</v>
      </c>
      <c r="E28" s="36"/>
      <c r="F28" s="36"/>
      <c r="G28" s="36"/>
      <c r="H28" s="36"/>
      <c r="I28" s="36"/>
      <c r="J28" s="36"/>
      <c r="K28" s="36"/>
      <c r="L28" s="36"/>
      <c r="M28" s="196">
        <f>N89</f>
        <v>0</v>
      </c>
      <c r="N28" s="196"/>
      <c r="O28" s="196"/>
      <c r="P28" s="196"/>
      <c r="Q28" s="36"/>
      <c r="R28" s="37"/>
    </row>
    <row r="29" spans="2:18" s="1" customFormat="1" ht="14.4" customHeight="1">
      <c r="B29" s="35"/>
      <c r="C29" s="36"/>
      <c r="D29" s="34" t="s">
        <v>115</v>
      </c>
      <c r="E29" s="36"/>
      <c r="F29" s="36"/>
      <c r="G29" s="36"/>
      <c r="H29" s="36"/>
      <c r="I29" s="36"/>
      <c r="J29" s="36"/>
      <c r="K29" s="36"/>
      <c r="L29" s="36"/>
      <c r="M29" s="196">
        <f>N100</f>
        <v>0</v>
      </c>
      <c r="N29" s="196"/>
      <c r="O29" s="196"/>
      <c r="P29" s="196"/>
      <c r="Q29" s="36"/>
      <c r="R29" s="37"/>
    </row>
    <row r="30" spans="2:18" s="1" customFormat="1" ht="6.9" customHeight="1">
      <c r="B30" s="35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7"/>
    </row>
    <row r="31" spans="2:18" s="1" customFormat="1" ht="25.35" customHeight="1">
      <c r="B31" s="35"/>
      <c r="C31" s="36"/>
      <c r="D31" s="127" t="s">
        <v>40</v>
      </c>
      <c r="E31" s="36"/>
      <c r="F31" s="36"/>
      <c r="G31" s="36"/>
      <c r="H31" s="36"/>
      <c r="I31" s="36"/>
      <c r="J31" s="36"/>
      <c r="K31" s="36"/>
      <c r="L31" s="36"/>
      <c r="M31" s="260">
        <f>ROUND(M28+M29,2)</f>
        <v>0</v>
      </c>
      <c r="N31" s="254"/>
      <c r="O31" s="254"/>
      <c r="P31" s="254"/>
      <c r="Q31" s="36"/>
      <c r="R31" s="37"/>
    </row>
    <row r="32" spans="2:18" s="1" customFormat="1" ht="6.9" customHeight="1">
      <c r="B32" s="35"/>
      <c r="C32" s="36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36"/>
      <c r="R32" s="37"/>
    </row>
    <row r="33" spans="2:18" s="1" customFormat="1" ht="14.4" customHeight="1">
      <c r="B33" s="35"/>
      <c r="C33" s="36"/>
      <c r="D33" s="42" t="s">
        <v>41</v>
      </c>
      <c r="E33" s="42" t="s">
        <v>42</v>
      </c>
      <c r="F33" s="43">
        <v>0.2</v>
      </c>
      <c r="G33" s="128" t="s">
        <v>43</v>
      </c>
      <c r="H33" s="261">
        <f>ROUND((((SUM(BE100:BE107)+SUM(BE126:BE174))+SUM(BE176:BE180))),2)</f>
        <v>0</v>
      </c>
      <c r="I33" s="254"/>
      <c r="J33" s="254"/>
      <c r="K33" s="36"/>
      <c r="L33" s="36"/>
      <c r="M33" s="261">
        <f>ROUND(((ROUND((SUM(BE100:BE107)+SUM(BE126:BE174)), 2)*F33)+SUM(BE176:BE180)*F33),2)</f>
        <v>0</v>
      </c>
      <c r="N33" s="254"/>
      <c r="O33" s="254"/>
      <c r="P33" s="254"/>
      <c r="Q33" s="36"/>
      <c r="R33" s="37"/>
    </row>
    <row r="34" spans="2:18" s="1" customFormat="1" ht="14.4" customHeight="1">
      <c r="B34" s="35"/>
      <c r="C34" s="36"/>
      <c r="D34" s="36"/>
      <c r="E34" s="42" t="s">
        <v>44</v>
      </c>
      <c r="F34" s="43">
        <v>0.2</v>
      </c>
      <c r="G34" s="128" t="s">
        <v>43</v>
      </c>
      <c r="H34" s="261">
        <f>ROUND((((SUM(BF100:BF107)+SUM(BF126:BF174))+SUM(BF176:BF180))),2)</f>
        <v>0</v>
      </c>
      <c r="I34" s="254"/>
      <c r="J34" s="254"/>
      <c r="K34" s="36"/>
      <c r="L34" s="36"/>
      <c r="M34" s="261">
        <f>ROUND(((ROUND((SUM(BF100:BF107)+SUM(BF126:BF174)), 2)*F34)+SUM(BF176:BF180)*F34),2)</f>
        <v>0</v>
      </c>
      <c r="N34" s="254"/>
      <c r="O34" s="254"/>
      <c r="P34" s="254"/>
      <c r="Q34" s="36"/>
      <c r="R34" s="37"/>
    </row>
    <row r="35" spans="2:18" s="1" customFormat="1" ht="14.4" hidden="1" customHeight="1">
      <c r="B35" s="35"/>
      <c r="C35" s="36"/>
      <c r="D35" s="36"/>
      <c r="E35" s="42" t="s">
        <v>45</v>
      </c>
      <c r="F35" s="43">
        <v>0.2</v>
      </c>
      <c r="G35" s="128" t="s">
        <v>43</v>
      </c>
      <c r="H35" s="261">
        <f>ROUND((((SUM(BG100:BG107)+SUM(BG126:BG174))+SUM(BG176:BG180))),2)</f>
        <v>0</v>
      </c>
      <c r="I35" s="254"/>
      <c r="J35" s="254"/>
      <c r="K35" s="36"/>
      <c r="L35" s="36"/>
      <c r="M35" s="261">
        <v>0</v>
      </c>
      <c r="N35" s="254"/>
      <c r="O35" s="254"/>
      <c r="P35" s="254"/>
      <c r="Q35" s="36"/>
      <c r="R35" s="37"/>
    </row>
    <row r="36" spans="2:18" s="1" customFormat="1" ht="14.4" hidden="1" customHeight="1">
      <c r="B36" s="35"/>
      <c r="C36" s="36"/>
      <c r="D36" s="36"/>
      <c r="E36" s="42" t="s">
        <v>46</v>
      </c>
      <c r="F36" s="43">
        <v>0.2</v>
      </c>
      <c r="G36" s="128" t="s">
        <v>43</v>
      </c>
      <c r="H36" s="261">
        <f>ROUND((((SUM(BH100:BH107)+SUM(BH126:BH174))+SUM(BH176:BH180))),2)</f>
        <v>0</v>
      </c>
      <c r="I36" s="254"/>
      <c r="J36" s="254"/>
      <c r="K36" s="36"/>
      <c r="L36" s="36"/>
      <c r="M36" s="261">
        <v>0</v>
      </c>
      <c r="N36" s="254"/>
      <c r="O36" s="254"/>
      <c r="P36" s="254"/>
      <c r="Q36" s="36"/>
      <c r="R36" s="37"/>
    </row>
    <row r="37" spans="2:18" s="1" customFormat="1" ht="14.4" hidden="1" customHeight="1">
      <c r="B37" s="35"/>
      <c r="C37" s="36"/>
      <c r="D37" s="36"/>
      <c r="E37" s="42" t="s">
        <v>47</v>
      </c>
      <c r="F37" s="43">
        <v>0</v>
      </c>
      <c r="G37" s="128" t="s">
        <v>43</v>
      </c>
      <c r="H37" s="261">
        <f>ROUND((((SUM(BI100:BI107)+SUM(BI126:BI174))+SUM(BI176:BI180))),2)</f>
        <v>0</v>
      </c>
      <c r="I37" s="254"/>
      <c r="J37" s="254"/>
      <c r="K37" s="36"/>
      <c r="L37" s="36"/>
      <c r="M37" s="261">
        <v>0</v>
      </c>
      <c r="N37" s="254"/>
      <c r="O37" s="254"/>
      <c r="P37" s="254"/>
      <c r="Q37" s="36"/>
      <c r="R37" s="37"/>
    </row>
    <row r="38" spans="2:18" s="1" customFormat="1" ht="6.9" customHeight="1">
      <c r="B38" s="35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7"/>
    </row>
    <row r="39" spans="2:18" s="1" customFormat="1" ht="25.35" customHeight="1">
      <c r="B39" s="35"/>
      <c r="C39" s="124"/>
      <c r="D39" s="129" t="s">
        <v>48</v>
      </c>
      <c r="E39" s="79"/>
      <c r="F39" s="79"/>
      <c r="G39" s="130" t="s">
        <v>49</v>
      </c>
      <c r="H39" s="131" t="s">
        <v>50</v>
      </c>
      <c r="I39" s="79"/>
      <c r="J39" s="79"/>
      <c r="K39" s="79"/>
      <c r="L39" s="262">
        <f>SUM(M31:M37)</f>
        <v>0</v>
      </c>
      <c r="M39" s="262"/>
      <c r="N39" s="262"/>
      <c r="O39" s="262"/>
      <c r="P39" s="263"/>
      <c r="Q39" s="124"/>
      <c r="R39" s="37"/>
    </row>
    <row r="40" spans="2:18" s="1" customFormat="1" ht="14.4" customHeight="1">
      <c r="B40" s="35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7"/>
    </row>
    <row r="41" spans="2:18" s="1" customFormat="1" ht="14.4" customHeight="1">
      <c r="B41" s="35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7"/>
    </row>
    <row r="42" spans="2:18" ht="12">
      <c r="B42" s="23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4"/>
    </row>
    <row r="43" spans="2:18" ht="12">
      <c r="B43" s="23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4"/>
    </row>
    <row r="44" spans="2:18" ht="12">
      <c r="B44" s="23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4"/>
    </row>
    <row r="45" spans="2:18" ht="12">
      <c r="B45" s="23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4"/>
    </row>
    <row r="46" spans="2:18" ht="12">
      <c r="B46" s="23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4"/>
    </row>
    <row r="47" spans="2:18" ht="12">
      <c r="B47" s="23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4"/>
    </row>
    <row r="48" spans="2:18" ht="12">
      <c r="B48" s="23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4"/>
    </row>
    <row r="49" spans="2:18" ht="12">
      <c r="B49" s="23"/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4"/>
    </row>
    <row r="50" spans="2:18" s="1" customFormat="1">
      <c r="B50" s="35"/>
      <c r="C50" s="36"/>
      <c r="D50" s="50" t="s">
        <v>51</v>
      </c>
      <c r="E50" s="51"/>
      <c r="F50" s="51"/>
      <c r="G50" s="51"/>
      <c r="H50" s="52"/>
      <c r="I50" s="36"/>
      <c r="J50" s="50" t="s">
        <v>52</v>
      </c>
      <c r="K50" s="51"/>
      <c r="L50" s="51"/>
      <c r="M50" s="51"/>
      <c r="N50" s="51"/>
      <c r="O50" s="51"/>
      <c r="P50" s="52"/>
      <c r="Q50" s="36"/>
      <c r="R50" s="37"/>
    </row>
    <row r="51" spans="2:18" ht="12">
      <c r="B51" s="23"/>
      <c r="C51" s="26"/>
      <c r="D51" s="53"/>
      <c r="E51" s="26"/>
      <c r="F51" s="26"/>
      <c r="G51" s="26"/>
      <c r="H51" s="54"/>
      <c r="I51" s="26"/>
      <c r="J51" s="53"/>
      <c r="K51" s="26"/>
      <c r="L51" s="26"/>
      <c r="M51" s="26"/>
      <c r="N51" s="26"/>
      <c r="O51" s="26"/>
      <c r="P51" s="54"/>
      <c r="Q51" s="26"/>
      <c r="R51" s="24"/>
    </row>
    <row r="52" spans="2:18" ht="12">
      <c r="B52" s="23"/>
      <c r="C52" s="26"/>
      <c r="D52" s="53"/>
      <c r="E52" s="26"/>
      <c r="F52" s="26"/>
      <c r="G52" s="26"/>
      <c r="H52" s="54"/>
      <c r="I52" s="26"/>
      <c r="J52" s="53"/>
      <c r="K52" s="26"/>
      <c r="L52" s="26"/>
      <c r="M52" s="26"/>
      <c r="N52" s="26"/>
      <c r="O52" s="26"/>
      <c r="P52" s="54"/>
      <c r="Q52" s="26"/>
      <c r="R52" s="24"/>
    </row>
    <row r="53" spans="2:18" ht="12">
      <c r="B53" s="23"/>
      <c r="C53" s="26"/>
      <c r="D53" s="53"/>
      <c r="E53" s="26"/>
      <c r="F53" s="26"/>
      <c r="G53" s="26"/>
      <c r="H53" s="54"/>
      <c r="I53" s="26"/>
      <c r="J53" s="53"/>
      <c r="K53" s="26"/>
      <c r="L53" s="26"/>
      <c r="M53" s="26"/>
      <c r="N53" s="26"/>
      <c r="O53" s="26"/>
      <c r="P53" s="54"/>
      <c r="Q53" s="26"/>
      <c r="R53" s="24"/>
    </row>
    <row r="54" spans="2:18" ht="12">
      <c r="B54" s="23"/>
      <c r="C54" s="26"/>
      <c r="D54" s="53"/>
      <c r="E54" s="26"/>
      <c r="F54" s="26"/>
      <c r="G54" s="26"/>
      <c r="H54" s="54"/>
      <c r="I54" s="26"/>
      <c r="J54" s="53"/>
      <c r="K54" s="26"/>
      <c r="L54" s="26"/>
      <c r="M54" s="26"/>
      <c r="N54" s="26"/>
      <c r="O54" s="26"/>
      <c r="P54" s="54"/>
      <c r="Q54" s="26"/>
      <c r="R54" s="24"/>
    </row>
    <row r="55" spans="2:18" ht="12">
      <c r="B55" s="23"/>
      <c r="C55" s="26"/>
      <c r="D55" s="53"/>
      <c r="E55" s="26"/>
      <c r="F55" s="26"/>
      <c r="G55" s="26"/>
      <c r="H55" s="54"/>
      <c r="I55" s="26"/>
      <c r="J55" s="53"/>
      <c r="K55" s="26"/>
      <c r="L55" s="26"/>
      <c r="M55" s="26"/>
      <c r="N55" s="26"/>
      <c r="O55" s="26"/>
      <c r="P55" s="54"/>
      <c r="Q55" s="26"/>
      <c r="R55" s="24"/>
    </row>
    <row r="56" spans="2:18" ht="12">
      <c r="B56" s="23"/>
      <c r="C56" s="26"/>
      <c r="D56" s="53"/>
      <c r="E56" s="26"/>
      <c r="F56" s="26"/>
      <c r="G56" s="26"/>
      <c r="H56" s="54"/>
      <c r="I56" s="26"/>
      <c r="J56" s="53"/>
      <c r="K56" s="26"/>
      <c r="L56" s="26"/>
      <c r="M56" s="26"/>
      <c r="N56" s="26"/>
      <c r="O56" s="26"/>
      <c r="P56" s="54"/>
      <c r="Q56" s="26"/>
      <c r="R56" s="24"/>
    </row>
    <row r="57" spans="2:18" ht="12">
      <c r="B57" s="23"/>
      <c r="C57" s="26"/>
      <c r="D57" s="53"/>
      <c r="E57" s="26"/>
      <c r="F57" s="26"/>
      <c r="G57" s="26"/>
      <c r="H57" s="54"/>
      <c r="I57" s="26"/>
      <c r="J57" s="53"/>
      <c r="K57" s="26"/>
      <c r="L57" s="26"/>
      <c r="M57" s="26"/>
      <c r="N57" s="26"/>
      <c r="O57" s="26"/>
      <c r="P57" s="54"/>
      <c r="Q57" s="26"/>
      <c r="R57" s="24"/>
    </row>
    <row r="58" spans="2:18" ht="12">
      <c r="B58" s="23"/>
      <c r="C58" s="26"/>
      <c r="D58" s="53"/>
      <c r="E58" s="26"/>
      <c r="F58" s="26"/>
      <c r="G58" s="26"/>
      <c r="H58" s="54"/>
      <c r="I58" s="26"/>
      <c r="J58" s="53"/>
      <c r="K58" s="26"/>
      <c r="L58" s="26"/>
      <c r="M58" s="26"/>
      <c r="N58" s="26"/>
      <c r="O58" s="26"/>
      <c r="P58" s="54"/>
      <c r="Q58" s="26"/>
      <c r="R58" s="24"/>
    </row>
    <row r="59" spans="2:18" s="1" customFormat="1">
      <c r="B59" s="35"/>
      <c r="C59" s="36"/>
      <c r="D59" s="55" t="s">
        <v>53</v>
      </c>
      <c r="E59" s="56"/>
      <c r="F59" s="56"/>
      <c r="G59" s="57" t="s">
        <v>54</v>
      </c>
      <c r="H59" s="58"/>
      <c r="I59" s="36"/>
      <c r="J59" s="55" t="s">
        <v>53</v>
      </c>
      <c r="K59" s="56"/>
      <c r="L59" s="56"/>
      <c r="M59" s="56"/>
      <c r="N59" s="57" t="s">
        <v>54</v>
      </c>
      <c r="O59" s="56"/>
      <c r="P59" s="58"/>
      <c r="Q59" s="36"/>
      <c r="R59" s="37"/>
    </row>
    <row r="60" spans="2:18" ht="12">
      <c r="B60" s="23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4"/>
    </row>
    <row r="61" spans="2:18" s="1" customFormat="1">
      <c r="B61" s="35"/>
      <c r="C61" s="36"/>
      <c r="D61" s="50" t="s">
        <v>55</v>
      </c>
      <c r="E61" s="51"/>
      <c r="F61" s="51"/>
      <c r="G61" s="51"/>
      <c r="H61" s="52"/>
      <c r="I61" s="36"/>
      <c r="J61" s="50" t="s">
        <v>56</v>
      </c>
      <c r="K61" s="51"/>
      <c r="L61" s="51"/>
      <c r="M61" s="51"/>
      <c r="N61" s="51"/>
      <c r="O61" s="51"/>
      <c r="P61" s="52"/>
      <c r="Q61" s="36"/>
      <c r="R61" s="37"/>
    </row>
    <row r="62" spans="2:18" ht="12">
      <c r="B62" s="23"/>
      <c r="C62" s="26"/>
      <c r="D62" s="53"/>
      <c r="E62" s="26"/>
      <c r="F62" s="26"/>
      <c r="G62" s="26"/>
      <c r="H62" s="54"/>
      <c r="I62" s="26"/>
      <c r="J62" s="53"/>
      <c r="K62" s="26"/>
      <c r="L62" s="26"/>
      <c r="M62" s="26"/>
      <c r="N62" s="26"/>
      <c r="O62" s="26"/>
      <c r="P62" s="54"/>
      <c r="Q62" s="26"/>
      <c r="R62" s="24"/>
    </row>
    <row r="63" spans="2:18" ht="12">
      <c r="B63" s="23"/>
      <c r="C63" s="26"/>
      <c r="D63" s="53"/>
      <c r="E63" s="26"/>
      <c r="F63" s="26"/>
      <c r="G63" s="26"/>
      <c r="H63" s="54"/>
      <c r="I63" s="26"/>
      <c r="J63" s="53"/>
      <c r="K63" s="26"/>
      <c r="L63" s="26"/>
      <c r="M63" s="26"/>
      <c r="N63" s="26"/>
      <c r="O63" s="26"/>
      <c r="P63" s="54"/>
      <c r="Q63" s="26"/>
      <c r="R63" s="24"/>
    </row>
    <row r="64" spans="2:18" ht="12">
      <c r="B64" s="23"/>
      <c r="C64" s="26"/>
      <c r="D64" s="53"/>
      <c r="E64" s="26"/>
      <c r="F64" s="26"/>
      <c r="G64" s="26"/>
      <c r="H64" s="54"/>
      <c r="I64" s="26"/>
      <c r="J64" s="53"/>
      <c r="K64" s="26"/>
      <c r="L64" s="26"/>
      <c r="M64" s="26"/>
      <c r="N64" s="26"/>
      <c r="O64" s="26"/>
      <c r="P64" s="54"/>
      <c r="Q64" s="26"/>
      <c r="R64" s="24"/>
    </row>
    <row r="65" spans="2:21" ht="12">
      <c r="B65" s="23"/>
      <c r="C65" s="26"/>
      <c r="D65" s="53"/>
      <c r="E65" s="26"/>
      <c r="F65" s="26"/>
      <c r="G65" s="26"/>
      <c r="H65" s="54"/>
      <c r="I65" s="26"/>
      <c r="J65" s="53"/>
      <c r="K65" s="26"/>
      <c r="L65" s="26"/>
      <c r="M65" s="26"/>
      <c r="N65" s="26"/>
      <c r="O65" s="26"/>
      <c r="P65" s="54"/>
      <c r="Q65" s="26"/>
      <c r="R65" s="24"/>
    </row>
    <row r="66" spans="2:21" ht="12">
      <c r="B66" s="23"/>
      <c r="C66" s="26"/>
      <c r="D66" s="53"/>
      <c r="E66" s="26"/>
      <c r="F66" s="26"/>
      <c r="G66" s="26"/>
      <c r="H66" s="54"/>
      <c r="I66" s="26"/>
      <c r="J66" s="53"/>
      <c r="K66" s="26"/>
      <c r="L66" s="26"/>
      <c r="M66" s="26"/>
      <c r="N66" s="26"/>
      <c r="O66" s="26"/>
      <c r="P66" s="54"/>
      <c r="Q66" s="26"/>
      <c r="R66" s="24"/>
    </row>
    <row r="67" spans="2:21" ht="12">
      <c r="B67" s="23"/>
      <c r="C67" s="26"/>
      <c r="D67" s="53"/>
      <c r="E67" s="26"/>
      <c r="F67" s="26"/>
      <c r="G67" s="26"/>
      <c r="H67" s="54"/>
      <c r="I67" s="26"/>
      <c r="J67" s="53"/>
      <c r="K67" s="26"/>
      <c r="L67" s="26"/>
      <c r="M67" s="26"/>
      <c r="N67" s="26"/>
      <c r="O67" s="26"/>
      <c r="P67" s="54"/>
      <c r="Q67" s="26"/>
      <c r="R67" s="24"/>
    </row>
    <row r="68" spans="2:21" ht="12">
      <c r="B68" s="23"/>
      <c r="C68" s="26"/>
      <c r="D68" s="53"/>
      <c r="E68" s="26"/>
      <c r="F68" s="26"/>
      <c r="G68" s="26"/>
      <c r="H68" s="54"/>
      <c r="I68" s="26"/>
      <c r="J68" s="53"/>
      <c r="K68" s="26"/>
      <c r="L68" s="26"/>
      <c r="M68" s="26"/>
      <c r="N68" s="26"/>
      <c r="O68" s="26"/>
      <c r="P68" s="54"/>
      <c r="Q68" s="26"/>
      <c r="R68" s="24"/>
    </row>
    <row r="69" spans="2:21" ht="12">
      <c r="B69" s="23"/>
      <c r="C69" s="26"/>
      <c r="D69" s="53"/>
      <c r="E69" s="26"/>
      <c r="F69" s="26"/>
      <c r="G69" s="26"/>
      <c r="H69" s="54"/>
      <c r="I69" s="26"/>
      <c r="J69" s="53"/>
      <c r="K69" s="26"/>
      <c r="L69" s="26"/>
      <c r="M69" s="26"/>
      <c r="N69" s="26"/>
      <c r="O69" s="26"/>
      <c r="P69" s="54"/>
      <c r="Q69" s="26"/>
      <c r="R69" s="24"/>
    </row>
    <row r="70" spans="2:21" s="1" customFormat="1">
      <c r="B70" s="35"/>
      <c r="C70" s="36"/>
      <c r="D70" s="55" t="s">
        <v>53</v>
      </c>
      <c r="E70" s="56"/>
      <c r="F70" s="56"/>
      <c r="G70" s="57" t="s">
        <v>54</v>
      </c>
      <c r="H70" s="58"/>
      <c r="I70" s="36"/>
      <c r="J70" s="55" t="s">
        <v>53</v>
      </c>
      <c r="K70" s="56"/>
      <c r="L70" s="56"/>
      <c r="M70" s="56"/>
      <c r="N70" s="57" t="s">
        <v>54</v>
      </c>
      <c r="O70" s="56"/>
      <c r="P70" s="58"/>
      <c r="Q70" s="36"/>
      <c r="R70" s="37"/>
    </row>
    <row r="71" spans="2:21" s="1" customFormat="1" ht="14.4" customHeight="1"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60"/>
      <c r="M71" s="60"/>
      <c r="N71" s="60"/>
      <c r="O71" s="60"/>
      <c r="P71" s="60"/>
      <c r="Q71" s="60"/>
      <c r="R71" s="61"/>
    </row>
    <row r="75" spans="2:21" s="1" customFormat="1" ht="6.9" customHeight="1">
      <c r="B75" s="132"/>
      <c r="C75" s="133"/>
      <c r="D75" s="133"/>
      <c r="E75" s="133"/>
      <c r="F75" s="133"/>
      <c r="G75" s="133"/>
      <c r="H75" s="133"/>
      <c r="I75" s="133"/>
      <c r="J75" s="133"/>
      <c r="K75" s="133"/>
      <c r="L75" s="133"/>
      <c r="M75" s="133"/>
      <c r="N75" s="133"/>
      <c r="O75" s="133"/>
      <c r="P75" s="133"/>
      <c r="Q75" s="133"/>
      <c r="R75" s="134"/>
    </row>
    <row r="76" spans="2:21" s="1" customFormat="1" ht="36.9" customHeight="1">
      <c r="B76" s="35"/>
      <c r="C76" s="203" t="s">
        <v>132</v>
      </c>
      <c r="D76" s="204"/>
      <c r="E76" s="204"/>
      <c r="F76" s="204"/>
      <c r="G76" s="204"/>
      <c r="H76" s="204"/>
      <c r="I76" s="204"/>
      <c r="J76" s="204"/>
      <c r="K76" s="204"/>
      <c r="L76" s="204"/>
      <c r="M76" s="204"/>
      <c r="N76" s="204"/>
      <c r="O76" s="204"/>
      <c r="P76" s="204"/>
      <c r="Q76" s="204"/>
      <c r="R76" s="37"/>
      <c r="T76" s="135"/>
      <c r="U76" s="135"/>
    </row>
    <row r="77" spans="2:21" s="1" customFormat="1" ht="6.9" customHeight="1"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36"/>
      <c r="M77" s="36"/>
      <c r="N77" s="36"/>
      <c r="O77" s="36"/>
      <c r="P77" s="36"/>
      <c r="Q77" s="36"/>
      <c r="R77" s="37"/>
      <c r="T77" s="135"/>
      <c r="U77" s="135"/>
    </row>
    <row r="78" spans="2:21" s="1" customFormat="1" ht="30" customHeight="1">
      <c r="B78" s="35"/>
      <c r="C78" s="30" t="s">
        <v>17</v>
      </c>
      <c r="D78" s="36"/>
      <c r="E78" s="36"/>
      <c r="F78" s="252" t="str">
        <f>F6</f>
        <v>Oprava porúch administratívnej budovy - Okresný súd Bratislava V.</v>
      </c>
      <c r="G78" s="253"/>
      <c r="H78" s="253"/>
      <c r="I78" s="253"/>
      <c r="J78" s="253"/>
      <c r="K78" s="253"/>
      <c r="L78" s="253"/>
      <c r="M78" s="253"/>
      <c r="N78" s="253"/>
      <c r="O78" s="253"/>
      <c r="P78" s="253"/>
      <c r="Q78" s="36"/>
      <c r="R78" s="37"/>
      <c r="T78" s="135"/>
      <c r="U78" s="135"/>
    </row>
    <row r="79" spans="2:21" ht="30" customHeight="1">
      <c r="B79" s="23"/>
      <c r="C79" s="30" t="s">
        <v>127</v>
      </c>
      <c r="D79" s="26"/>
      <c r="E79" s="26"/>
      <c r="F79" s="252" t="s">
        <v>128</v>
      </c>
      <c r="G79" s="197"/>
      <c r="H79" s="197"/>
      <c r="I79" s="197"/>
      <c r="J79" s="197"/>
      <c r="K79" s="197"/>
      <c r="L79" s="197"/>
      <c r="M79" s="197"/>
      <c r="N79" s="197"/>
      <c r="O79" s="197"/>
      <c r="P79" s="197"/>
      <c r="Q79" s="26"/>
      <c r="R79" s="24"/>
      <c r="T79" s="136"/>
      <c r="U79" s="136"/>
    </row>
    <row r="80" spans="2:21" s="1" customFormat="1" ht="36.9" customHeight="1">
      <c r="B80" s="35"/>
      <c r="C80" s="69" t="s">
        <v>129</v>
      </c>
      <c r="D80" s="36"/>
      <c r="E80" s="36"/>
      <c r="F80" s="215" t="str">
        <f>F8</f>
        <v>OC4 - Obnova časť 4, obnova  čelnej fasády JV</v>
      </c>
      <c r="G80" s="254"/>
      <c r="H80" s="254"/>
      <c r="I80" s="254"/>
      <c r="J80" s="254"/>
      <c r="K80" s="254"/>
      <c r="L80" s="254"/>
      <c r="M80" s="254"/>
      <c r="N80" s="254"/>
      <c r="O80" s="254"/>
      <c r="P80" s="254"/>
      <c r="Q80" s="36"/>
      <c r="R80" s="37"/>
      <c r="T80" s="135"/>
      <c r="U80" s="135"/>
    </row>
    <row r="81" spans="2:47" s="1" customFormat="1" ht="6.9" customHeight="1"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36"/>
      <c r="R81" s="37"/>
      <c r="T81" s="135"/>
      <c r="U81" s="135"/>
    </row>
    <row r="82" spans="2:47" s="1" customFormat="1" ht="18" customHeight="1">
      <c r="B82" s="35"/>
      <c r="C82" s="30" t="s">
        <v>22</v>
      </c>
      <c r="D82" s="36"/>
      <c r="E82" s="36"/>
      <c r="F82" s="28" t="str">
        <f>F10</f>
        <v>Bratislava  V</v>
      </c>
      <c r="G82" s="36"/>
      <c r="H82" s="36"/>
      <c r="I82" s="36"/>
      <c r="J82" s="36"/>
      <c r="K82" s="30" t="s">
        <v>24</v>
      </c>
      <c r="L82" s="36"/>
      <c r="M82" s="256" t="str">
        <f>IF(O10="","",O10)</f>
        <v>10. 5. 2018</v>
      </c>
      <c r="N82" s="256"/>
      <c r="O82" s="256"/>
      <c r="P82" s="256"/>
      <c r="Q82" s="36"/>
      <c r="R82" s="37"/>
      <c r="T82" s="135"/>
      <c r="U82" s="135"/>
    </row>
    <row r="83" spans="2:47" s="1" customFormat="1" ht="6.9" customHeight="1"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7"/>
      <c r="T83" s="135"/>
      <c r="U83" s="135"/>
    </row>
    <row r="84" spans="2:47" s="1" customFormat="1" ht="13.2">
      <c r="B84" s="35"/>
      <c r="C84" s="30" t="s">
        <v>26</v>
      </c>
      <c r="D84" s="36"/>
      <c r="E84" s="36"/>
      <c r="F84" s="28" t="str">
        <f>E13</f>
        <v>Okresný súd, Bratislava V, Prokofievova 6-12</v>
      </c>
      <c r="G84" s="36"/>
      <c r="H84" s="36"/>
      <c r="I84" s="36"/>
      <c r="J84" s="36"/>
      <c r="K84" s="30" t="s">
        <v>32</v>
      </c>
      <c r="L84" s="36"/>
      <c r="M84" s="207" t="str">
        <f>E19</f>
        <v>Ing. Stanislav Šutliak, PhD -  EPISS</v>
      </c>
      <c r="N84" s="207"/>
      <c r="O84" s="207"/>
      <c r="P84" s="207"/>
      <c r="Q84" s="207"/>
      <c r="R84" s="37"/>
      <c r="T84" s="135"/>
      <c r="U84" s="135"/>
    </row>
    <row r="85" spans="2:47" s="1" customFormat="1" ht="14.4" customHeight="1">
      <c r="B85" s="35"/>
      <c r="C85" s="30" t="s">
        <v>30</v>
      </c>
      <c r="D85" s="36"/>
      <c r="E85" s="36"/>
      <c r="F85" s="28" t="str">
        <f>IF(E16="","",E16)</f>
        <v>Vyplň údaj</v>
      </c>
      <c r="G85" s="36"/>
      <c r="H85" s="36"/>
      <c r="I85" s="36"/>
      <c r="J85" s="36"/>
      <c r="K85" s="30" t="s">
        <v>35</v>
      </c>
      <c r="L85" s="36"/>
      <c r="M85" s="207" t="str">
        <f>E22</f>
        <v xml:space="preserve"> </v>
      </c>
      <c r="N85" s="207"/>
      <c r="O85" s="207"/>
      <c r="P85" s="207"/>
      <c r="Q85" s="207"/>
      <c r="R85" s="37"/>
      <c r="T85" s="135"/>
      <c r="U85" s="135"/>
    </row>
    <row r="86" spans="2:47" s="1" customFormat="1" ht="10.35" customHeight="1"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7"/>
      <c r="T86" s="135"/>
      <c r="U86" s="135"/>
    </row>
    <row r="87" spans="2:47" s="1" customFormat="1" ht="29.25" customHeight="1">
      <c r="B87" s="35"/>
      <c r="C87" s="264" t="s">
        <v>133</v>
      </c>
      <c r="D87" s="265"/>
      <c r="E87" s="265"/>
      <c r="F87" s="265"/>
      <c r="G87" s="265"/>
      <c r="H87" s="124"/>
      <c r="I87" s="124"/>
      <c r="J87" s="124"/>
      <c r="K87" s="124"/>
      <c r="L87" s="124"/>
      <c r="M87" s="124"/>
      <c r="N87" s="264" t="s">
        <v>134</v>
      </c>
      <c r="O87" s="265"/>
      <c r="P87" s="265"/>
      <c r="Q87" s="265"/>
      <c r="R87" s="37"/>
      <c r="T87" s="135"/>
      <c r="U87" s="135"/>
    </row>
    <row r="88" spans="2:47" s="1" customFormat="1" ht="10.35" customHeight="1"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7"/>
      <c r="T88" s="135"/>
      <c r="U88" s="135"/>
    </row>
    <row r="89" spans="2:47" s="1" customFormat="1" ht="29.25" customHeight="1">
      <c r="B89" s="35"/>
      <c r="C89" s="137" t="s">
        <v>135</v>
      </c>
      <c r="D89" s="36"/>
      <c r="E89" s="36"/>
      <c r="F89" s="36"/>
      <c r="G89" s="36"/>
      <c r="H89" s="36"/>
      <c r="I89" s="36"/>
      <c r="J89" s="36"/>
      <c r="K89" s="36"/>
      <c r="L89" s="36"/>
      <c r="M89" s="36"/>
      <c r="N89" s="232">
        <f>N126</f>
        <v>0</v>
      </c>
      <c r="O89" s="266"/>
      <c r="P89" s="266"/>
      <c r="Q89" s="266"/>
      <c r="R89" s="37"/>
      <c r="T89" s="135"/>
      <c r="U89" s="135"/>
      <c r="AU89" s="19" t="s">
        <v>136</v>
      </c>
    </row>
    <row r="90" spans="2:47" s="7" customFormat="1" ht="24.9" customHeight="1">
      <c r="B90" s="138"/>
      <c r="C90" s="139"/>
      <c r="D90" s="140" t="s">
        <v>385</v>
      </c>
      <c r="E90" s="139"/>
      <c r="F90" s="139"/>
      <c r="G90" s="139"/>
      <c r="H90" s="139"/>
      <c r="I90" s="139"/>
      <c r="J90" s="139"/>
      <c r="K90" s="139"/>
      <c r="L90" s="139"/>
      <c r="M90" s="139"/>
      <c r="N90" s="269">
        <f>N127</f>
        <v>0</v>
      </c>
      <c r="O90" s="268"/>
      <c r="P90" s="268"/>
      <c r="Q90" s="268"/>
      <c r="R90" s="141"/>
      <c r="T90" s="142"/>
      <c r="U90" s="142"/>
    </row>
    <row r="91" spans="2:47" s="8" customFormat="1" ht="19.95" customHeight="1">
      <c r="B91" s="143"/>
      <c r="C91" s="103"/>
      <c r="D91" s="114" t="s">
        <v>386</v>
      </c>
      <c r="E91" s="103"/>
      <c r="F91" s="103"/>
      <c r="G91" s="103"/>
      <c r="H91" s="103"/>
      <c r="I91" s="103"/>
      <c r="J91" s="103"/>
      <c r="K91" s="103"/>
      <c r="L91" s="103"/>
      <c r="M91" s="103"/>
      <c r="N91" s="208">
        <f>N128</f>
        <v>0</v>
      </c>
      <c r="O91" s="209"/>
      <c r="P91" s="209"/>
      <c r="Q91" s="209"/>
      <c r="R91" s="144"/>
      <c r="T91" s="145"/>
      <c r="U91" s="145"/>
    </row>
    <row r="92" spans="2:47" s="8" customFormat="1" ht="19.95" customHeight="1">
      <c r="B92" s="143"/>
      <c r="C92" s="103"/>
      <c r="D92" s="114" t="s">
        <v>387</v>
      </c>
      <c r="E92" s="103"/>
      <c r="F92" s="103"/>
      <c r="G92" s="103"/>
      <c r="H92" s="103"/>
      <c r="I92" s="103"/>
      <c r="J92" s="103"/>
      <c r="K92" s="103"/>
      <c r="L92" s="103"/>
      <c r="M92" s="103"/>
      <c r="N92" s="208">
        <f>N143</f>
        <v>0</v>
      </c>
      <c r="O92" s="209"/>
      <c r="P92" s="209"/>
      <c r="Q92" s="209"/>
      <c r="R92" s="144"/>
      <c r="T92" s="145"/>
      <c r="U92" s="145"/>
    </row>
    <row r="93" spans="2:47" s="8" customFormat="1" ht="19.95" customHeight="1">
      <c r="B93" s="143"/>
      <c r="C93" s="103"/>
      <c r="D93" s="114" t="s">
        <v>388</v>
      </c>
      <c r="E93" s="103"/>
      <c r="F93" s="103"/>
      <c r="G93" s="103"/>
      <c r="H93" s="103"/>
      <c r="I93" s="103"/>
      <c r="J93" s="103"/>
      <c r="K93" s="103"/>
      <c r="L93" s="103"/>
      <c r="M93" s="103"/>
      <c r="N93" s="208">
        <f>N157</f>
        <v>0</v>
      </c>
      <c r="O93" s="209"/>
      <c r="P93" s="209"/>
      <c r="Q93" s="209"/>
      <c r="R93" s="144"/>
      <c r="T93" s="145"/>
      <c r="U93" s="145"/>
    </row>
    <row r="94" spans="2:47" s="7" customFormat="1" ht="24.9" customHeight="1">
      <c r="B94" s="138"/>
      <c r="C94" s="139"/>
      <c r="D94" s="140" t="s">
        <v>137</v>
      </c>
      <c r="E94" s="139"/>
      <c r="F94" s="139"/>
      <c r="G94" s="139"/>
      <c r="H94" s="139"/>
      <c r="I94" s="139"/>
      <c r="J94" s="139"/>
      <c r="K94" s="139"/>
      <c r="L94" s="139"/>
      <c r="M94" s="139"/>
      <c r="N94" s="269">
        <f>N159</f>
        <v>0</v>
      </c>
      <c r="O94" s="268"/>
      <c r="P94" s="268"/>
      <c r="Q94" s="268"/>
      <c r="R94" s="141"/>
      <c r="T94" s="142"/>
      <c r="U94" s="142"/>
    </row>
    <row r="95" spans="2:47" s="8" customFormat="1" ht="19.95" customHeight="1">
      <c r="B95" s="143"/>
      <c r="C95" s="103"/>
      <c r="D95" s="114" t="s">
        <v>140</v>
      </c>
      <c r="E95" s="103"/>
      <c r="F95" s="103"/>
      <c r="G95" s="103"/>
      <c r="H95" s="103"/>
      <c r="I95" s="103"/>
      <c r="J95" s="103"/>
      <c r="K95" s="103"/>
      <c r="L95" s="103"/>
      <c r="M95" s="103"/>
      <c r="N95" s="208">
        <f>N160</f>
        <v>0</v>
      </c>
      <c r="O95" s="209"/>
      <c r="P95" s="209"/>
      <c r="Q95" s="209"/>
      <c r="R95" s="144"/>
      <c r="T95" s="145"/>
      <c r="U95" s="145"/>
    </row>
    <row r="96" spans="2:47" s="8" customFormat="1" ht="19.95" customHeight="1">
      <c r="B96" s="143"/>
      <c r="C96" s="103"/>
      <c r="D96" s="114" t="s">
        <v>449</v>
      </c>
      <c r="E96" s="103"/>
      <c r="F96" s="103"/>
      <c r="G96" s="103"/>
      <c r="H96" s="103"/>
      <c r="I96" s="103"/>
      <c r="J96" s="103"/>
      <c r="K96" s="103"/>
      <c r="L96" s="103"/>
      <c r="M96" s="103"/>
      <c r="N96" s="208">
        <f>N162</f>
        <v>0</v>
      </c>
      <c r="O96" s="209"/>
      <c r="P96" s="209"/>
      <c r="Q96" s="209"/>
      <c r="R96" s="144"/>
      <c r="T96" s="145"/>
      <c r="U96" s="145"/>
    </row>
    <row r="97" spans="2:65" s="8" customFormat="1" ht="19.95" customHeight="1">
      <c r="B97" s="143"/>
      <c r="C97" s="103"/>
      <c r="D97" s="114" t="s">
        <v>474</v>
      </c>
      <c r="E97" s="103"/>
      <c r="F97" s="103"/>
      <c r="G97" s="103"/>
      <c r="H97" s="103"/>
      <c r="I97" s="103"/>
      <c r="J97" s="103"/>
      <c r="K97" s="103"/>
      <c r="L97" s="103"/>
      <c r="M97" s="103"/>
      <c r="N97" s="208">
        <f>N169</f>
        <v>0</v>
      </c>
      <c r="O97" s="209"/>
      <c r="P97" s="209"/>
      <c r="Q97" s="209"/>
      <c r="R97" s="144"/>
      <c r="T97" s="145"/>
      <c r="U97" s="145"/>
    </row>
    <row r="98" spans="2:65" s="7" customFormat="1" ht="21.75" customHeight="1">
      <c r="B98" s="138"/>
      <c r="C98" s="139"/>
      <c r="D98" s="140" t="s">
        <v>143</v>
      </c>
      <c r="E98" s="139"/>
      <c r="F98" s="139"/>
      <c r="G98" s="139"/>
      <c r="H98" s="139"/>
      <c r="I98" s="139"/>
      <c r="J98" s="139"/>
      <c r="K98" s="139"/>
      <c r="L98" s="139"/>
      <c r="M98" s="139"/>
      <c r="N98" s="267">
        <f>N175</f>
        <v>0</v>
      </c>
      <c r="O98" s="268"/>
      <c r="P98" s="268"/>
      <c r="Q98" s="268"/>
      <c r="R98" s="141"/>
      <c r="T98" s="142"/>
      <c r="U98" s="142"/>
    </row>
    <row r="99" spans="2:65" s="1" customFormat="1" ht="21.75" customHeight="1"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36"/>
      <c r="M99" s="36"/>
      <c r="N99" s="36"/>
      <c r="O99" s="36"/>
      <c r="P99" s="36"/>
      <c r="Q99" s="36"/>
      <c r="R99" s="37"/>
      <c r="T99" s="135"/>
      <c r="U99" s="135"/>
    </row>
    <row r="100" spans="2:65" s="1" customFormat="1" ht="29.25" customHeight="1">
      <c r="B100" s="35"/>
      <c r="C100" s="137" t="s">
        <v>144</v>
      </c>
      <c r="D100" s="36"/>
      <c r="E100" s="36"/>
      <c r="F100" s="36"/>
      <c r="G100" s="36"/>
      <c r="H100" s="36"/>
      <c r="I100" s="36"/>
      <c r="J100" s="36"/>
      <c r="K100" s="36"/>
      <c r="L100" s="36"/>
      <c r="M100" s="36"/>
      <c r="N100" s="266">
        <f>ROUND(N101+N102+N103+N104+N105+N106,2)</f>
        <v>0</v>
      </c>
      <c r="O100" s="270"/>
      <c r="P100" s="270"/>
      <c r="Q100" s="270"/>
      <c r="R100" s="37"/>
      <c r="T100" s="146"/>
      <c r="U100" s="147" t="s">
        <v>41</v>
      </c>
    </row>
    <row r="101" spans="2:65" s="1" customFormat="1" ht="18" customHeight="1">
      <c r="B101" s="35"/>
      <c r="C101" s="36"/>
      <c r="D101" s="229" t="s">
        <v>145</v>
      </c>
      <c r="E101" s="230"/>
      <c r="F101" s="230"/>
      <c r="G101" s="230"/>
      <c r="H101" s="230"/>
      <c r="I101" s="36"/>
      <c r="J101" s="36"/>
      <c r="K101" s="36"/>
      <c r="L101" s="36"/>
      <c r="M101" s="36"/>
      <c r="N101" s="231">
        <f>ROUND(N89*T101,2)</f>
        <v>0</v>
      </c>
      <c r="O101" s="208"/>
      <c r="P101" s="208"/>
      <c r="Q101" s="208"/>
      <c r="R101" s="37"/>
      <c r="S101" s="148"/>
      <c r="T101" s="149"/>
      <c r="U101" s="150" t="s">
        <v>44</v>
      </c>
      <c r="V101" s="148"/>
      <c r="W101" s="148"/>
      <c r="X101" s="148"/>
      <c r="Y101" s="148"/>
      <c r="Z101" s="148"/>
      <c r="AA101" s="148"/>
      <c r="AB101" s="148"/>
      <c r="AC101" s="148"/>
      <c r="AD101" s="148"/>
      <c r="AE101" s="148"/>
      <c r="AF101" s="148"/>
      <c r="AG101" s="148"/>
      <c r="AH101" s="148"/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51" t="s">
        <v>146</v>
      </c>
      <c r="AZ101" s="148"/>
      <c r="BA101" s="148"/>
      <c r="BB101" s="148"/>
      <c r="BC101" s="148"/>
      <c r="BD101" s="148"/>
      <c r="BE101" s="152">
        <f t="shared" ref="BE101:BE106" si="0">IF(U101="základná",N101,0)</f>
        <v>0</v>
      </c>
      <c r="BF101" s="152">
        <f t="shared" ref="BF101:BF106" si="1">IF(U101="znížená",N101,0)</f>
        <v>0</v>
      </c>
      <c r="BG101" s="152">
        <f t="shared" ref="BG101:BG106" si="2">IF(U101="zákl. prenesená",N101,0)</f>
        <v>0</v>
      </c>
      <c r="BH101" s="152">
        <f t="shared" ref="BH101:BH106" si="3">IF(U101="zníž. prenesená",N101,0)</f>
        <v>0</v>
      </c>
      <c r="BI101" s="152">
        <f t="shared" ref="BI101:BI106" si="4">IF(U101="nulová",N101,0)</f>
        <v>0</v>
      </c>
      <c r="BJ101" s="151" t="s">
        <v>89</v>
      </c>
      <c r="BK101" s="148"/>
      <c r="BL101" s="148"/>
      <c r="BM101" s="148"/>
    </row>
    <row r="102" spans="2:65" s="1" customFormat="1" ht="18" customHeight="1">
      <c r="B102" s="35"/>
      <c r="C102" s="36"/>
      <c r="D102" s="229" t="s">
        <v>147</v>
      </c>
      <c r="E102" s="230"/>
      <c r="F102" s="230"/>
      <c r="G102" s="230"/>
      <c r="H102" s="230"/>
      <c r="I102" s="36"/>
      <c r="J102" s="36"/>
      <c r="K102" s="36"/>
      <c r="L102" s="36"/>
      <c r="M102" s="36"/>
      <c r="N102" s="231">
        <f>ROUND(N89*T102,2)</f>
        <v>0</v>
      </c>
      <c r="O102" s="208"/>
      <c r="P102" s="208"/>
      <c r="Q102" s="208"/>
      <c r="R102" s="37"/>
      <c r="S102" s="148"/>
      <c r="T102" s="149"/>
      <c r="U102" s="150" t="s">
        <v>44</v>
      </c>
      <c r="V102" s="148"/>
      <c r="W102" s="148"/>
      <c r="X102" s="148"/>
      <c r="Y102" s="148"/>
      <c r="Z102" s="148"/>
      <c r="AA102" s="148"/>
      <c r="AB102" s="148"/>
      <c r="AC102" s="148"/>
      <c r="AD102" s="148"/>
      <c r="AE102" s="148"/>
      <c r="AF102" s="148"/>
      <c r="AG102" s="148"/>
      <c r="AH102" s="148"/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51" t="s">
        <v>146</v>
      </c>
      <c r="AZ102" s="148"/>
      <c r="BA102" s="148"/>
      <c r="BB102" s="148"/>
      <c r="BC102" s="148"/>
      <c r="BD102" s="148"/>
      <c r="BE102" s="152">
        <f t="shared" si="0"/>
        <v>0</v>
      </c>
      <c r="BF102" s="152">
        <f t="shared" si="1"/>
        <v>0</v>
      </c>
      <c r="BG102" s="152">
        <f t="shared" si="2"/>
        <v>0</v>
      </c>
      <c r="BH102" s="152">
        <f t="shared" si="3"/>
        <v>0</v>
      </c>
      <c r="BI102" s="152">
        <f t="shared" si="4"/>
        <v>0</v>
      </c>
      <c r="BJ102" s="151" t="s">
        <v>89</v>
      </c>
      <c r="BK102" s="148"/>
      <c r="BL102" s="148"/>
      <c r="BM102" s="148"/>
    </row>
    <row r="103" spans="2:65" s="1" customFormat="1" ht="18" customHeight="1">
      <c r="B103" s="35"/>
      <c r="C103" s="36"/>
      <c r="D103" s="229" t="s">
        <v>148</v>
      </c>
      <c r="E103" s="230"/>
      <c r="F103" s="230"/>
      <c r="G103" s="230"/>
      <c r="H103" s="230"/>
      <c r="I103" s="36"/>
      <c r="J103" s="36"/>
      <c r="K103" s="36"/>
      <c r="L103" s="36"/>
      <c r="M103" s="36"/>
      <c r="N103" s="231">
        <f>ROUND(N89*T103,2)</f>
        <v>0</v>
      </c>
      <c r="O103" s="208"/>
      <c r="P103" s="208"/>
      <c r="Q103" s="208"/>
      <c r="R103" s="37"/>
      <c r="S103" s="148"/>
      <c r="T103" s="149"/>
      <c r="U103" s="150" t="s">
        <v>44</v>
      </c>
      <c r="V103" s="148"/>
      <c r="W103" s="148"/>
      <c r="X103" s="148"/>
      <c r="Y103" s="148"/>
      <c r="Z103" s="148"/>
      <c r="AA103" s="148"/>
      <c r="AB103" s="148"/>
      <c r="AC103" s="148"/>
      <c r="AD103" s="148"/>
      <c r="AE103" s="148"/>
      <c r="AF103" s="148"/>
      <c r="AG103" s="148"/>
      <c r="AH103" s="148"/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51" t="s">
        <v>146</v>
      </c>
      <c r="AZ103" s="148"/>
      <c r="BA103" s="148"/>
      <c r="BB103" s="148"/>
      <c r="BC103" s="148"/>
      <c r="BD103" s="148"/>
      <c r="BE103" s="152">
        <f t="shared" si="0"/>
        <v>0</v>
      </c>
      <c r="BF103" s="152">
        <f t="shared" si="1"/>
        <v>0</v>
      </c>
      <c r="BG103" s="152">
        <f t="shared" si="2"/>
        <v>0</v>
      </c>
      <c r="BH103" s="152">
        <f t="shared" si="3"/>
        <v>0</v>
      </c>
      <c r="BI103" s="152">
        <f t="shared" si="4"/>
        <v>0</v>
      </c>
      <c r="BJ103" s="151" t="s">
        <v>89</v>
      </c>
      <c r="BK103" s="148"/>
      <c r="BL103" s="148"/>
      <c r="BM103" s="148"/>
    </row>
    <row r="104" spans="2:65" s="1" customFormat="1" ht="18" customHeight="1">
      <c r="B104" s="35"/>
      <c r="C104" s="36"/>
      <c r="D104" s="229" t="s">
        <v>149</v>
      </c>
      <c r="E104" s="230"/>
      <c r="F104" s="230"/>
      <c r="G104" s="230"/>
      <c r="H104" s="230"/>
      <c r="I104" s="36"/>
      <c r="J104" s="36"/>
      <c r="K104" s="36"/>
      <c r="L104" s="36"/>
      <c r="M104" s="36"/>
      <c r="N104" s="231">
        <f>ROUND(N89*T104,2)</f>
        <v>0</v>
      </c>
      <c r="O104" s="208"/>
      <c r="P104" s="208"/>
      <c r="Q104" s="208"/>
      <c r="R104" s="37"/>
      <c r="S104" s="148"/>
      <c r="T104" s="149"/>
      <c r="U104" s="150" t="s">
        <v>44</v>
      </c>
      <c r="V104" s="148"/>
      <c r="W104" s="148"/>
      <c r="X104" s="148"/>
      <c r="Y104" s="148"/>
      <c r="Z104" s="148"/>
      <c r="AA104" s="148"/>
      <c r="AB104" s="148"/>
      <c r="AC104" s="148"/>
      <c r="AD104" s="148"/>
      <c r="AE104" s="148"/>
      <c r="AF104" s="148"/>
      <c r="AG104" s="148"/>
      <c r="AH104" s="148"/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51" t="s">
        <v>146</v>
      </c>
      <c r="AZ104" s="148"/>
      <c r="BA104" s="148"/>
      <c r="BB104" s="148"/>
      <c r="BC104" s="148"/>
      <c r="BD104" s="148"/>
      <c r="BE104" s="152">
        <f t="shared" si="0"/>
        <v>0</v>
      </c>
      <c r="BF104" s="152">
        <f t="shared" si="1"/>
        <v>0</v>
      </c>
      <c r="BG104" s="152">
        <f t="shared" si="2"/>
        <v>0</v>
      </c>
      <c r="BH104" s="152">
        <f t="shared" si="3"/>
        <v>0</v>
      </c>
      <c r="BI104" s="152">
        <f t="shared" si="4"/>
        <v>0</v>
      </c>
      <c r="BJ104" s="151" t="s">
        <v>89</v>
      </c>
      <c r="BK104" s="148"/>
      <c r="BL104" s="148"/>
      <c r="BM104" s="148"/>
    </row>
    <row r="105" spans="2:65" s="1" customFormat="1" ht="18" customHeight="1">
      <c r="B105" s="35"/>
      <c r="C105" s="36"/>
      <c r="D105" s="229" t="s">
        <v>150</v>
      </c>
      <c r="E105" s="230"/>
      <c r="F105" s="230"/>
      <c r="G105" s="230"/>
      <c r="H105" s="230"/>
      <c r="I105" s="36"/>
      <c r="J105" s="36"/>
      <c r="K105" s="36"/>
      <c r="L105" s="36"/>
      <c r="M105" s="36"/>
      <c r="N105" s="231">
        <f>ROUND(N89*T105,2)</f>
        <v>0</v>
      </c>
      <c r="O105" s="208"/>
      <c r="P105" s="208"/>
      <c r="Q105" s="208"/>
      <c r="R105" s="37"/>
      <c r="S105" s="148"/>
      <c r="T105" s="149"/>
      <c r="U105" s="150" t="s">
        <v>44</v>
      </c>
      <c r="V105" s="148"/>
      <c r="W105" s="148"/>
      <c r="X105" s="148"/>
      <c r="Y105" s="148"/>
      <c r="Z105" s="148"/>
      <c r="AA105" s="148"/>
      <c r="AB105" s="148"/>
      <c r="AC105" s="148"/>
      <c r="AD105" s="148"/>
      <c r="AE105" s="148"/>
      <c r="AF105" s="148"/>
      <c r="AG105" s="148"/>
      <c r="AH105" s="148"/>
      <c r="AI105" s="148"/>
      <c r="AJ105" s="148"/>
      <c r="AK105" s="148"/>
      <c r="AL105" s="148"/>
      <c r="AM105" s="148"/>
      <c r="AN105" s="148"/>
      <c r="AO105" s="148"/>
      <c r="AP105" s="148"/>
      <c r="AQ105" s="148"/>
      <c r="AR105" s="148"/>
      <c r="AS105" s="148"/>
      <c r="AT105" s="148"/>
      <c r="AU105" s="148"/>
      <c r="AV105" s="148"/>
      <c r="AW105" s="148"/>
      <c r="AX105" s="148"/>
      <c r="AY105" s="151" t="s">
        <v>146</v>
      </c>
      <c r="AZ105" s="148"/>
      <c r="BA105" s="148"/>
      <c r="BB105" s="148"/>
      <c r="BC105" s="148"/>
      <c r="BD105" s="148"/>
      <c r="BE105" s="152">
        <f t="shared" si="0"/>
        <v>0</v>
      </c>
      <c r="BF105" s="152">
        <f t="shared" si="1"/>
        <v>0</v>
      </c>
      <c r="BG105" s="152">
        <f t="shared" si="2"/>
        <v>0</v>
      </c>
      <c r="BH105" s="152">
        <f t="shared" si="3"/>
        <v>0</v>
      </c>
      <c r="BI105" s="152">
        <f t="shared" si="4"/>
        <v>0</v>
      </c>
      <c r="BJ105" s="151" t="s">
        <v>89</v>
      </c>
      <c r="BK105" s="148"/>
      <c r="BL105" s="148"/>
      <c r="BM105" s="148"/>
    </row>
    <row r="106" spans="2:65" s="1" customFormat="1" ht="18" customHeight="1">
      <c r="B106" s="35"/>
      <c r="C106" s="36"/>
      <c r="D106" s="114" t="s">
        <v>151</v>
      </c>
      <c r="E106" s="36"/>
      <c r="F106" s="36"/>
      <c r="G106" s="36"/>
      <c r="H106" s="36"/>
      <c r="I106" s="36"/>
      <c r="J106" s="36"/>
      <c r="K106" s="36"/>
      <c r="L106" s="36"/>
      <c r="M106" s="36"/>
      <c r="N106" s="231">
        <f>ROUND(N89*T106,2)</f>
        <v>0</v>
      </c>
      <c r="O106" s="208"/>
      <c r="P106" s="208"/>
      <c r="Q106" s="208"/>
      <c r="R106" s="37"/>
      <c r="S106" s="148"/>
      <c r="T106" s="153"/>
      <c r="U106" s="154" t="s">
        <v>44</v>
      </c>
      <c r="V106" s="148"/>
      <c r="W106" s="148"/>
      <c r="X106" s="148"/>
      <c r="Y106" s="148"/>
      <c r="Z106" s="148"/>
      <c r="AA106" s="148"/>
      <c r="AB106" s="148"/>
      <c r="AC106" s="148"/>
      <c r="AD106" s="148"/>
      <c r="AE106" s="148"/>
      <c r="AF106" s="148"/>
      <c r="AG106" s="148"/>
      <c r="AH106" s="148"/>
      <c r="AI106" s="148"/>
      <c r="AJ106" s="148"/>
      <c r="AK106" s="148"/>
      <c r="AL106" s="148"/>
      <c r="AM106" s="148"/>
      <c r="AN106" s="148"/>
      <c r="AO106" s="148"/>
      <c r="AP106" s="148"/>
      <c r="AQ106" s="148"/>
      <c r="AR106" s="148"/>
      <c r="AS106" s="148"/>
      <c r="AT106" s="148"/>
      <c r="AU106" s="148"/>
      <c r="AV106" s="148"/>
      <c r="AW106" s="148"/>
      <c r="AX106" s="148"/>
      <c r="AY106" s="151" t="s">
        <v>152</v>
      </c>
      <c r="AZ106" s="148"/>
      <c r="BA106" s="148"/>
      <c r="BB106" s="148"/>
      <c r="BC106" s="148"/>
      <c r="BD106" s="148"/>
      <c r="BE106" s="152">
        <f t="shared" si="0"/>
        <v>0</v>
      </c>
      <c r="BF106" s="152">
        <f t="shared" si="1"/>
        <v>0</v>
      </c>
      <c r="BG106" s="152">
        <f t="shared" si="2"/>
        <v>0</v>
      </c>
      <c r="BH106" s="152">
        <f t="shared" si="3"/>
        <v>0</v>
      </c>
      <c r="BI106" s="152">
        <f t="shared" si="4"/>
        <v>0</v>
      </c>
      <c r="BJ106" s="151" t="s">
        <v>89</v>
      </c>
      <c r="BK106" s="148"/>
      <c r="BL106" s="148"/>
      <c r="BM106" s="148"/>
    </row>
    <row r="107" spans="2:65" s="1" customFormat="1" ht="12">
      <c r="B107" s="35"/>
      <c r="C107" s="36"/>
      <c r="D107" s="36"/>
      <c r="E107" s="36"/>
      <c r="F107" s="36"/>
      <c r="G107" s="36"/>
      <c r="H107" s="36"/>
      <c r="I107" s="36"/>
      <c r="J107" s="36"/>
      <c r="K107" s="36"/>
      <c r="L107" s="36"/>
      <c r="M107" s="36"/>
      <c r="N107" s="36"/>
      <c r="O107" s="36"/>
      <c r="P107" s="36"/>
      <c r="Q107" s="36"/>
      <c r="R107" s="37"/>
      <c r="T107" s="135"/>
      <c r="U107" s="135"/>
    </row>
    <row r="108" spans="2:65" s="1" customFormat="1" ht="29.25" customHeight="1">
      <c r="B108" s="35"/>
      <c r="C108" s="123" t="s">
        <v>120</v>
      </c>
      <c r="D108" s="124"/>
      <c r="E108" s="124"/>
      <c r="F108" s="124"/>
      <c r="G108" s="124"/>
      <c r="H108" s="124"/>
      <c r="I108" s="124"/>
      <c r="J108" s="124"/>
      <c r="K108" s="124"/>
      <c r="L108" s="233">
        <f>ROUND(SUM(N89+N100),2)</f>
        <v>0</v>
      </c>
      <c r="M108" s="233"/>
      <c r="N108" s="233"/>
      <c r="O108" s="233"/>
      <c r="P108" s="233"/>
      <c r="Q108" s="233"/>
      <c r="R108" s="37"/>
      <c r="T108" s="135"/>
      <c r="U108" s="135"/>
    </row>
    <row r="109" spans="2:65" s="1" customFormat="1" ht="6.9" customHeight="1">
      <c r="B109" s="59"/>
      <c r="C109" s="60"/>
      <c r="D109" s="60"/>
      <c r="E109" s="60"/>
      <c r="F109" s="60"/>
      <c r="G109" s="60"/>
      <c r="H109" s="60"/>
      <c r="I109" s="60"/>
      <c r="J109" s="60"/>
      <c r="K109" s="60"/>
      <c r="L109" s="60"/>
      <c r="M109" s="60"/>
      <c r="N109" s="60"/>
      <c r="O109" s="60"/>
      <c r="P109" s="60"/>
      <c r="Q109" s="60"/>
      <c r="R109" s="61"/>
      <c r="T109" s="135"/>
      <c r="U109" s="135"/>
    </row>
    <row r="113" spans="2:63" s="1" customFormat="1" ht="6.9" customHeight="1">
      <c r="B113" s="62"/>
      <c r="C113" s="63"/>
      <c r="D113" s="63"/>
      <c r="E113" s="63"/>
      <c r="F113" s="63"/>
      <c r="G113" s="63"/>
      <c r="H113" s="63"/>
      <c r="I113" s="63"/>
      <c r="J113" s="63"/>
      <c r="K113" s="63"/>
      <c r="L113" s="63"/>
      <c r="M113" s="63"/>
      <c r="N113" s="63"/>
      <c r="O113" s="63"/>
      <c r="P113" s="63"/>
      <c r="Q113" s="63"/>
      <c r="R113" s="64"/>
    </row>
    <row r="114" spans="2:63" s="1" customFormat="1" ht="36.9" customHeight="1">
      <c r="B114" s="35"/>
      <c r="C114" s="203" t="s">
        <v>153</v>
      </c>
      <c r="D114" s="254"/>
      <c r="E114" s="254"/>
      <c r="F114" s="254"/>
      <c r="G114" s="254"/>
      <c r="H114" s="254"/>
      <c r="I114" s="254"/>
      <c r="J114" s="254"/>
      <c r="K114" s="254"/>
      <c r="L114" s="254"/>
      <c r="M114" s="254"/>
      <c r="N114" s="254"/>
      <c r="O114" s="254"/>
      <c r="P114" s="254"/>
      <c r="Q114" s="254"/>
      <c r="R114" s="37"/>
    </row>
    <row r="115" spans="2:63" s="1" customFormat="1" ht="6.9" customHeight="1"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36"/>
      <c r="M115" s="36"/>
      <c r="N115" s="36"/>
      <c r="O115" s="36"/>
      <c r="P115" s="36"/>
      <c r="Q115" s="36"/>
      <c r="R115" s="37"/>
    </row>
    <row r="116" spans="2:63" s="1" customFormat="1" ht="30" customHeight="1">
      <c r="B116" s="35"/>
      <c r="C116" s="30" t="s">
        <v>17</v>
      </c>
      <c r="D116" s="36"/>
      <c r="E116" s="36"/>
      <c r="F116" s="252" t="str">
        <f>F6</f>
        <v>Oprava porúch administratívnej budovy - Okresný súd Bratislava V.</v>
      </c>
      <c r="G116" s="253"/>
      <c r="H116" s="253"/>
      <c r="I116" s="253"/>
      <c r="J116" s="253"/>
      <c r="K116" s="253"/>
      <c r="L116" s="253"/>
      <c r="M116" s="253"/>
      <c r="N116" s="253"/>
      <c r="O116" s="253"/>
      <c r="P116" s="253"/>
      <c r="Q116" s="36"/>
      <c r="R116" s="37"/>
    </row>
    <row r="117" spans="2:63" ht="30" customHeight="1">
      <c r="B117" s="23"/>
      <c r="C117" s="30" t="s">
        <v>127</v>
      </c>
      <c r="D117" s="26"/>
      <c r="E117" s="26"/>
      <c r="F117" s="252" t="s">
        <v>128</v>
      </c>
      <c r="G117" s="197"/>
      <c r="H117" s="197"/>
      <c r="I117" s="197"/>
      <c r="J117" s="197"/>
      <c r="K117" s="197"/>
      <c r="L117" s="197"/>
      <c r="M117" s="197"/>
      <c r="N117" s="197"/>
      <c r="O117" s="197"/>
      <c r="P117" s="197"/>
      <c r="Q117" s="26"/>
      <c r="R117" s="24"/>
    </row>
    <row r="118" spans="2:63" s="1" customFormat="1" ht="36.9" customHeight="1">
      <c r="B118" s="35"/>
      <c r="C118" s="69" t="s">
        <v>129</v>
      </c>
      <c r="D118" s="36"/>
      <c r="E118" s="36"/>
      <c r="F118" s="215" t="str">
        <f>F8</f>
        <v>OC4 - Obnova časť 4, obnova  čelnej fasády JV</v>
      </c>
      <c r="G118" s="254"/>
      <c r="H118" s="254"/>
      <c r="I118" s="254"/>
      <c r="J118" s="254"/>
      <c r="K118" s="254"/>
      <c r="L118" s="254"/>
      <c r="M118" s="254"/>
      <c r="N118" s="254"/>
      <c r="O118" s="254"/>
      <c r="P118" s="254"/>
      <c r="Q118" s="36"/>
      <c r="R118" s="37"/>
    </row>
    <row r="119" spans="2:63" s="1" customFormat="1" ht="6.9" customHeight="1"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36"/>
      <c r="M119" s="36"/>
      <c r="N119" s="36"/>
      <c r="O119" s="36"/>
      <c r="P119" s="36"/>
      <c r="Q119" s="36"/>
      <c r="R119" s="37"/>
    </row>
    <row r="120" spans="2:63" s="1" customFormat="1" ht="18" customHeight="1">
      <c r="B120" s="35"/>
      <c r="C120" s="30" t="s">
        <v>22</v>
      </c>
      <c r="D120" s="36"/>
      <c r="E120" s="36"/>
      <c r="F120" s="28" t="str">
        <f>F10</f>
        <v>Bratislava  V</v>
      </c>
      <c r="G120" s="36"/>
      <c r="H120" s="36"/>
      <c r="I120" s="36"/>
      <c r="J120" s="36"/>
      <c r="K120" s="30" t="s">
        <v>24</v>
      </c>
      <c r="L120" s="36"/>
      <c r="M120" s="256" t="str">
        <f>IF(O10="","",O10)</f>
        <v>10. 5. 2018</v>
      </c>
      <c r="N120" s="256"/>
      <c r="O120" s="256"/>
      <c r="P120" s="256"/>
      <c r="Q120" s="36"/>
      <c r="R120" s="37"/>
    </row>
    <row r="121" spans="2:63" s="1" customFormat="1" ht="6.9" customHeight="1">
      <c r="B121" s="35"/>
      <c r="C121" s="36"/>
      <c r="D121" s="36"/>
      <c r="E121" s="36"/>
      <c r="F121" s="36"/>
      <c r="G121" s="36"/>
      <c r="H121" s="36"/>
      <c r="I121" s="36"/>
      <c r="J121" s="36"/>
      <c r="K121" s="36"/>
      <c r="L121" s="36"/>
      <c r="M121" s="36"/>
      <c r="N121" s="36"/>
      <c r="O121" s="36"/>
      <c r="P121" s="36"/>
      <c r="Q121" s="36"/>
      <c r="R121" s="37"/>
    </row>
    <row r="122" spans="2:63" s="1" customFormat="1" ht="13.2">
      <c r="B122" s="35"/>
      <c r="C122" s="30" t="s">
        <v>26</v>
      </c>
      <c r="D122" s="36"/>
      <c r="E122" s="36"/>
      <c r="F122" s="28" t="str">
        <f>E13</f>
        <v>Okresný súd, Bratislava V, Prokofievova 6-12</v>
      </c>
      <c r="G122" s="36"/>
      <c r="H122" s="36"/>
      <c r="I122" s="36"/>
      <c r="J122" s="36"/>
      <c r="K122" s="30" t="s">
        <v>32</v>
      </c>
      <c r="L122" s="36"/>
      <c r="M122" s="207" t="str">
        <f>E19</f>
        <v>Ing. Stanislav Šutliak, PhD -  EPISS</v>
      </c>
      <c r="N122" s="207"/>
      <c r="O122" s="207"/>
      <c r="P122" s="207"/>
      <c r="Q122" s="207"/>
      <c r="R122" s="37"/>
    </row>
    <row r="123" spans="2:63" s="1" customFormat="1" ht="14.4" customHeight="1">
      <c r="B123" s="35"/>
      <c r="C123" s="30" t="s">
        <v>30</v>
      </c>
      <c r="D123" s="36"/>
      <c r="E123" s="36"/>
      <c r="F123" s="28" t="str">
        <f>IF(E16="","",E16)</f>
        <v>Vyplň údaj</v>
      </c>
      <c r="G123" s="36"/>
      <c r="H123" s="36"/>
      <c r="I123" s="36"/>
      <c r="J123" s="36"/>
      <c r="K123" s="30" t="s">
        <v>35</v>
      </c>
      <c r="L123" s="36"/>
      <c r="M123" s="207" t="str">
        <f>E22</f>
        <v xml:space="preserve"> </v>
      </c>
      <c r="N123" s="207"/>
      <c r="O123" s="207"/>
      <c r="P123" s="207"/>
      <c r="Q123" s="207"/>
      <c r="R123" s="37"/>
    </row>
    <row r="124" spans="2:63" s="1" customFormat="1" ht="10.35" customHeight="1">
      <c r="B124" s="35"/>
      <c r="C124" s="36"/>
      <c r="D124" s="36"/>
      <c r="E124" s="36"/>
      <c r="F124" s="36"/>
      <c r="G124" s="36"/>
      <c r="H124" s="36"/>
      <c r="I124" s="36"/>
      <c r="J124" s="36"/>
      <c r="K124" s="36"/>
      <c r="L124" s="36"/>
      <c r="M124" s="36"/>
      <c r="N124" s="36"/>
      <c r="O124" s="36"/>
      <c r="P124" s="36"/>
      <c r="Q124" s="36"/>
      <c r="R124" s="37"/>
    </row>
    <row r="125" spans="2:63" s="9" customFormat="1" ht="29.25" customHeight="1">
      <c r="B125" s="155"/>
      <c r="C125" s="156" t="s">
        <v>154</v>
      </c>
      <c r="D125" s="157" t="s">
        <v>155</v>
      </c>
      <c r="E125" s="157" t="s">
        <v>59</v>
      </c>
      <c r="F125" s="271" t="s">
        <v>156</v>
      </c>
      <c r="G125" s="271"/>
      <c r="H125" s="271"/>
      <c r="I125" s="271"/>
      <c r="J125" s="157" t="s">
        <v>157</v>
      </c>
      <c r="K125" s="157" t="s">
        <v>158</v>
      </c>
      <c r="L125" s="271" t="s">
        <v>159</v>
      </c>
      <c r="M125" s="271"/>
      <c r="N125" s="271" t="s">
        <v>134</v>
      </c>
      <c r="O125" s="271"/>
      <c r="P125" s="271"/>
      <c r="Q125" s="272"/>
      <c r="R125" s="158"/>
      <c r="T125" s="80" t="s">
        <v>160</v>
      </c>
      <c r="U125" s="81" t="s">
        <v>41</v>
      </c>
      <c r="V125" s="81" t="s">
        <v>161</v>
      </c>
      <c r="W125" s="81" t="s">
        <v>162</v>
      </c>
      <c r="X125" s="81" t="s">
        <v>163</v>
      </c>
      <c r="Y125" s="81" t="s">
        <v>164</v>
      </c>
      <c r="Z125" s="81" t="s">
        <v>165</v>
      </c>
      <c r="AA125" s="82" t="s">
        <v>166</v>
      </c>
    </row>
    <row r="126" spans="2:63" s="1" customFormat="1" ht="29.25" customHeight="1">
      <c r="B126" s="35"/>
      <c r="C126" s="84" t="s">
        <v>131</v>
      </c>
      <c r="D126" s="36"/>
      <c r="E126" s="36"/>
      <c r="F126" s="36"/>
      <c r="G126" s="36"/>
      <c r="H126" s="36"/>
      <c r="I126" s="36"/>
      <c r="J126" s="36"/>
      <c r="K126" s="36"/>
      <c r="L126" s="36"/>
      <c r="M126" s="36"/>
      <c r="N126" s="273">
        <f>BK126</f>
        <v>0</v>
      </c>
      <c r="O126" s="274"/>
      <c r="P126" s="274"/>
      <c r="Q126" s="274"/>
      <c r="R126" s="37"/>
      <c r="T126" s="83"/>
      <c r="U126" s="51"/>
      <c r="V126" s="51"/>
      <c r="W126" s="159">
        <f>W127+W159+W175</f>
        <v>0</v>
      </c>
      <c r="X126" s="51"/>
      <c r="Y126" s="159">
        <f>Y127+Y159+Y175</f>
        <v>89.154682899999983</v>
      </c>
      <c r="Z126" s="51"/>
      <c r="AA126" s="160">
        <f>AA127+AA159+AA175</f>
        <v>0.63449100000000003</v>
      </c>
      <c r="AT126" s="19" t="s">
        <v>76</v>
      </c>
      <c r="AU126" s="19" t="s">
        <v>136</v>
      </c>
      <c r="BK126" s="161">
        <f>BK127+BK159+BK175</f>
        <v>0</v>
      </c>
    </row>
    <row r="127" spans="2:63" s="10" customFormat="1" ht="37.35" customHeight="1">
      <c r="B127" s="162"/>
      <c r="C127" s="163"/>
      <c r="D127" s="164" t="s">
        <v>385</v>
      </c>
      <c r="E127" s="164"/>
      <c r="F127" s="164"/>
      <c r="G127" s="164"/>
      <c r="H127" s="164"/>
      <c r="I127" s="164"/>
      <c r="J127" s="164"/>
      <c r="K127" s="164"/>
      <c r="L127" s="164"/>
      <c r="M127" s="164"/>
      <c r="N127" s="267">
        <f>BK127</f>
        <v>0</v>
      </c>
      <c r="O127" s="269"/>
      <c r="P127" s="269"/>
      <c r="Q127" s="269"/>
      <c r="R127" s="165"/>
      <c r="T127" s="166"/>
      <c r="U127" s="163"/>
      <c r="V127" s="163"/>
      <c r="W127" s="167">
        <f>W128+W143+W157</f>
        <v>0</v>
      </c>
      <c r="X127" s="163"/>
      <c r="Y127" s="167">
        <f>Y128+Y143+Y157</f>
        <v>88.297614199999984</v>
      </c>
      <c r="Z127" s="163"/>
      <c r="AA127" s="168">
        <f>AA128+AA143+AA157</f>
        <v>0</v>
      </c>
      <c r="AR127" s="169" t="s">
        <v>84</v>
      </c>
      <c r="AT127" s="170" t="s">
        <v>76</v>
      </c>
      <c r="AU127" s="170" t="s">
        <v>77</v>
      </c>
      <c r="AY127" s="169" t="s">
        <v>167</v>
      </c>
      <c r="BK127" s="171">
        <f>BK128+BK143+BK157</f>
        <v>0</v>
      </c>
    </row>
    <row r="128" spans="2:63" s="10" customFormat="1" ht="19.95" customHeight="1">
      <c r="B128" s="162"/>
      <c r="C128" s="163"/>
      <c r="D128" s="172" t="s">
        <v>386</v>
      </c>
      <c r="E128" s="172"/>
      <c r="F128" s="172"/>
      <c r="G128" s="172"/>
      <c r="H128" s="172"/>
      <c r="I128" s="172"/>
      <c r="J128" s="172"/>
      <c r="K128" s="172"/>
      <c r="L128" s="172"/>
      <c r="M128" s="172"/>
      <c r="N128" s="275">
        <f>BK128</f>
        <v>0</v>
      </c>
      <c r="O128" s="276"/>
      <c r="P128" s="276"/>
      <c r="Q128" s="276"/>
      <c r="R128" s="165"/>
      <c r="T128" s="166"/>
      <c r="U128" s="163"/>
      <c r="V128" s="163"/>
      <c r="W128" s="167">
        <f>SUM(W129:W142)</f>
        <v>0</v>
      </c>
      <c r="X128" s="163"/>
      <c r="Y128" s="167">
        <f>SUM(Y129:Y142)</f>
        <v>6.1975122000000002</v>
      </c>
      <c r="Z128" s="163"/>
      <c r="AA128" s="168">
        <f>SUM(AA129:AA142)</f>
        <v>0</v>
      </c>
      <c r="AR128" s="169" t="s">
        <v>84</v>
      </c>
      <c r="AT128" s="170" t="s">
        <v>76</v>
      </c>
      <c r="AU128" s="170" t="s">
        <v>84</v>
      </c>
      <c r="AY128" s="169" t="s">
        <v>167</v>
      </c>
      <c r="BK128" s="171">
        <f>SUM(BK129:BK142)</f>
        <v>0</v>
      </c>
    </row>
    <row r="129" spans="2:65" s="1" customFormat="1" ht="51" customHeight="1">
      <c r="B129" s="35"/>
      <c r="C129" s="173" t="s">
        <v>84</v>
      </c>
      <c r="D129" s="173" t="s">
        <v>168</v>
      </c>
      <c r="E129" s="174" t="s">
        <v>475</v>
      </c>
      <c r="F129" s="240" t="s">
        <v>476</v>
      </c>
      <c r="G129" s="240"/>
      <c r="H129" s="240"/>
      <c r="I129" s="240"/>
      <c r="J129" s="175" t="s">
        <v>171</v>
      </c>
      <c r="K129" s="176">
        <v>124.8</v>
      </c>
      <c r="L129" s="243">
        <v>0</v>
      </c>
      <c r="M129" s="244"/>
      <c r="N129" s="239">
        <f t="shared" ref="N129:N142" si="5">ROUND(L129*K129,2)</f>
        <v>0</v>
      </c>
      <c r="O129" s="239"/>
      <c r="P129" s="239"/>
      <c r="Q129" s="239"/>
      <c r="R129" s="37"/>
      <c r="T129" s="178" t="s">
        <v>20</v>
      </c>
      <c r="U129" s="44" t="s">
        <v>44</v>
      </c>
      <c r="V129" s="36"/>
      <c r="W129" s="179">
        <f t="shared" ref="W129:W142" si="6">V129*K129</f>
        <v>0</v>
      </c>
      <c r="X129" s="179">
        <v>1E-4</v>
      </c>
      <c r="Y129" s="179">
        <f t="shared" ref="Y129:Y142" si="7">X129*K129</f>
        <v>1.248E-2</v>
      </c>
      <c r="Z129" s="179">
        <v>0</v>
      </c>
      <c r="AA129" s="180">
        <f t="shared" ref="AA129:AA142" si="8">Z129*K129</f>
        <v>0</v>
      </c>
      <c r="AR129" s="19" t="s">
        <v>183</v>
      </c>
      <c r="AT129" s="19" t="s">
        <v>168</v>
      </c>
      <c r="AU129" s="19" t="s">
        <v>89</v>
      </c>
      <c r="AY129" s="19" t="s">
        <v>167</v>
      </c>
      <c r="BE129" s="118">
        <f t="shared" ref="BE129:BE142" si="9">IF(U129="základná",N129,0)</f>
        <v>0</v>
      </c>
      <c r="BF129" s="118">
        <f t="shared" ref="BF129:BF142" si="10">IF(U129="znížená",N129,0)</f>
        <v>0</v>
      </c>
      <c r="BG129" s="118">
        <f t="shared" ref="BG129:BG142" si="11">IF(U129="zákl. prenesená",N129,0)</f>
        <v>0</v>
      </c>
      <c r="BH129" s="118">
        <f t="shared" ref="BH129:BH142" si="12">IF(U129="zníž. prenesená",N129,0)</f>
        <v>0</v>
      </c>
      <c r="BI129" s="118">
        <f t="shared" ref="BI129:BI142" si="13">IF(U129="nulová",N129,0)</f>
        <v>0</v>
      </c>
      <c r="BJ129" s="19" t="s">
        <v>89</v>
      </c>
      <c r="BK129" s="118">
        <f t="shared" ref="BK129:BK142" si="14">ROUND(L129*K129,2)</f>
        <v>0</v>
      </c>
      <c r="BL129" s="19" t="s">
        <v>183</v>
      </c>
      <c r="BM129" s="19" t="s">
        <v>477</v>
      </c>
    </row>
    <row r="130" spans="2:65" s="1" customFormat="1" ht="25.5" customHeight="1">
      <c r="B130" s="35"/>
      <c r="C130" s="173" t="s">
        <v>89</v>
      </c>
      <c r="D130" s="173" t="s">
        <v>168</v>
      </c>
      <c r="E130" s="174" t="s">
        <v>478</v>
      </c>
      <c r="F130" s="240" t="s">
        <v>479</v>
      </c>
      <c r="G130" s="240"/>
      <c r="H130" s="240"/>
      <c r="I130" s="240"/>
      <c r="J130" s="175" t="s">
        <v>171</v>
      </c>
      <c r="K130" s="176">
        <v>56.1</v>
      </c>
      <c r="L130" s="243">
        <v>0</v>
      </c>
      <c r="M130" s="244"/>
      <c r="N130" s="239">
        <f t="shared" si="5"/>
        <v>0</v>
      </c>
      <c r="O130" s="239"/>
      <c r="P130" s="239"/>
      <c r="Q130" s="239"/>
      <c r="R130" s="37"/>
      <c r="T130" s="178" t="s">
        <v>20</v>
      </c>
      <c r="U130" s="44" t="s">
        <v>44</v>
      </c>
      <c r="V130" s="36"/>
      <c r="W130" s="179">
        <f t="shared" si="6"/>
        <v>0</v>
      </c>
      <c r="X130" s="179">
        <v>4.0000000000000002E-4</v>
      </c>
      <c r="Y130" s="179">
        <f t="shared" si="7"/>
        <v>2.2440000000000002E-2</v>
      </c>
      <c r="Z130" s="179">
        <v>0</v>
      </c>
      <c r="AA130" s="180">
        <f t="shared" si="8"/>
        <v>0</v>
      </c>
      <c r="AR130" s="19" t="s">
        <v>183</v>
      </c>
      <c r="AT130" s="19" t="s">
        <v>168</v>
      </c>
      <c r="AU130" s="19" t="s">
        <v>89</v>
      </c>
      <c r="AY130" s="19" t="s">
        <v>167</v>
      </c>
      <c r="BE130" s="118">
        <f t="shared" si="9"/>
        <v>0</v>
      </c>
      <c r="BF130" s="118">
        <f t="shared" si="10"/>
        <v>0</v>
      </c>
      <c r="BG130" s="118">
        <f t="shared" si="11"/>
        <v>0</v>
      </c>
      <c r="BH130" s="118">
        <f t="shared" si="12"/>
        <v>0</v>
      </c>
      <c r="BI130" s="118">
        <f t="shared" si="13"/>
        <v>0</v>
      </c>
      <c r="BJ130" s="19" t="s">
        <v>89</v>
      </c>
      <c r="BK130" s="118">
        <f t="shared" si="14"/>
        <v>0</v>
      </c>
      <c r="BL130" s="19" t="s">
        <v>183</v>
      </c>
      <c r="BM130" s="19" t="s">
        <v>480</v>
      </c>
    </row>
    <row r="131" spans="2:65" s="1" customFormat="1" ht="25.5" customHeight="1">
      <c r="B131" s="35"/>
      <c r="C131" s="173" t="s">
        <v>179</v>
      </c>
      <c r="D131" s="173" t="s">
        <v>168</v>
      </c>
      <c r="E131" s="174" t="s">
        <v>481</v>
      </c>
      <c r="F131" s="240" t="s">
        <v>482</v>
      </c>
      <c r="G131" s="240"/>
      <c r="H131" s="240"/>
      <c r="I131" s="240"/>
      <c r="J131" s="175" t="s">
        <v>171</v>
      </c>
      <c r="K131" s="176">
        <v>56.1</v>
      </c>
      <c r="L131" s="243">
        <v>0</v>
      </c>
      <c r="M131" s="244"/>
      <c r="N131" s="239">
        <f t="shared" si="5"/>
        <v>0</v>
      </c>
      <c r="O131" s="239"/>
      <c r="P131" s="239"/>
      <c r="Q131" s="239"/>
      <c r="R131" s="37"/>
      <c r="T131" s="178" t="s">
        <v>20</v>
      </c>
      <c r="U131" s="44" t="s">
        <v>44</v>
      </c>
      <c r="V131" s="36"/>
      <c r="W131" s="179">
        <f t="shared" si="6"/>
        <v>0</v>
      </c>
      <c r="X131" s="179">
        <v>4.0000000000000002E-4</v>
      </c>
      <c r="Y131" s="179">
        <f t="shared" si="7"/>
        <v>2.2440000000000002E-2</v>
      </c>
      <c r="Z131" s="179">
        <v>0</v>
      </c>
      <c r="AA131" s="180">
        <f t="shared" si="8"/>
        <v>0</v>
      </c>
      <c r="AR131" s="19" t="s">
        <v>183</v>
      </c>
      <c r="AT131" s="19" t="s">
        <v>168</v>
      </c>
      <c r="AU131" s="19" t="s">
        <v>89</v>
      </c>
      <c r="AY131" s="19" t="s">
        <v>167</v>
      </c>
      <c r="BE131" s="118">
        <f t="shared" si="9"/>
        <v>0</v>
      </c>
      <c r="BF131" s="118">
        <f t="shared" si="10"/>
        <v>0</v>
      </c>
      <c r="BG131" s="118">
        <f t="shared" si="11"/>
        <v>0</v>
      </c>
      <c r="BH131" s="118">
        <f t="shared" si="12"/>
        <v>0</v>
      </c>
      <c r="BI131" s="118">
        <f t="shared" si="13"/>
        <v>0</v>
      </c>
      <c r="BJ131" s="19" t="s">
        <v>89</v>
      </c>
      <c r="BK131" s="118">
        <f t="shared" si="14"/>
        <v>0</v>
      </c>
      <c r="BL131" s="19" t="s">
        <v>183</v>
      </c>
      <c r="BM131" s="19" t="s">
        <v>483</v>
      </c>
    </row>
    <row r="132" spans="2:65" s="1" customFormat="1" ht="16.5" customHeight="1">
      <c r="B132" s="35"/>
      <c r="C132" s="173" t="s">
        <v>183</v>
      </c>
      <c r="D132" s="173" t="s">
        <v>168</v>
      </c>
      <c r="E132" s="174" t="s">
        <v>484</v>
      </c>
      <c r="F132" s="240" t="s">
        <v>485</v>
      </c>
      <c r="G132" s="240"/>
      <c r="H132" s="240"/>
      <c r="I132" s="240"/>
      <c r="J132" s="175" t="s">
        <v>171</v>
      </c>
      <c r="K132" s="176">
        <v>56.1</v>
      </c>
      <c r="L132" s="243">
        <v>0</v>
      </c>
      <c r="M132" s="244"/>
      <c r="N132" s="239">
        <f t="shared" si="5"/>
        <v>0</v>
      </c>
      <c r="O132" s="239"/>
      <c r="P132" s="239"/>
      <c r="Q132" s="239"/>
      <c r="R132" s="37"/>
      <c r="T132" s="178" t="s">
        <v>20</v>
      </c>
      <c r="U132" s="44" t="s">
        <v>44</v>
      </c>
      <c r="V132" s="36"/>
      <c r="W132" s="179">
        <f t="shared" si="6"/>
        <v>0</v>
      </c>
      <c r="X132" s="179">
        <v>3.3E-3</v>
      </c>
      <c r="Y132" s="179">
        <f t="shared" si="7"/>
        <v>0.18513000000000002</v>
      </c>
      <c r="Z132" s="179">
        <v>0</v>
      </c>
      <c r="AA132" s="180">
        <f t="shared" si="8"/>
        <v>0</v>
      </c>
      <c r="AR132" s="19" t="s">
        <v>183</v>
      </c>
      <c r="AT132" s="19" t="s">
        <v>168</v>
      </c>
      <c r="AU132" s="19" t="s">
        <v>89</v>
      </c>
      <c r="AY132" s="19" t="s">
        <v>167</v>
      </c>
      <c r="BE132" s="118">
        <f t="shared" si="9"/>
        <v>0</v>
      </c>
      <c r="BF132" s="118">
        <f t="shared" si="10"/>
        <v>0</v>
      </c>
      <c r="BG132" s="118">
        <f t="shared" si="11"/>
        <v>0</v>
      </c>
      <c r="BH132" s="118">
        <f t="shared" si="12"/>
        <v>0</v>
      </c>
      <c r="BI132" s="118">
        <f t="shared" si="13"/>
        <v>0</v>
      </c>
      <c r="BJ132" s="19" t="s">
        <v>89</v>
      </c>
      <c r="BK132" s="118">
        <f t="shared" si="14"/>
        <v>0</v>
      </c>
      <c r="BL132" s="19" t="s">
        <v>183</v>
      </c>
      <c r="BM132" s="19" t="s">
        <v>486</v>
      </c>
    </row>
    <row r="133" spans="2:65" s="1" customFormat="1" ht="38.25" customHeight="1">
      <c r="B133" s="35"/>
      <c r="C133" s="173" t="s">
        <v>188</v>
      </c>
      <c r="D133" s="173" t="s">
        <v>168</v>
      </c>
      <c r="E133" s="174" t="s">
        <v>487</v>
      </c>
      <c r="F133" s="240" t="s">
        <v>488</v>
      </c>
      <c r="G133" s="240"/>
      <c r="H133" s="240"/>
      <c r="I133" s="240"/>
      <c r="J133" s="175" t="s">
        <v>171</v>
      </c>
      <c r="K133" s="176">
        <v>748.88</v>
      </c>
      <c r="L133" s="243">
        <v>0</v>
      </c>
      <c r="M133" s="244"/>
      <c r="N133" s="239">
        <f t="shared" si="5"/>
        <v>0</v>
      </c>
      <c r="O133" s="239"/>
      <c r="P133" s="239"/>
      <c r="Q133" s="239"/>
      <c r="R133" s="37"/>
      <c r="T133" s="178" t="s">
        <v>20</v>
      </c>
      <c r="U133" s="44" t="s">
        <v>44</v>
      </c>
      <c r="V133" s="36"/>
      <c r="W133" s="179">
        <f t="shared" si="6"/>
        <v>0</v>
      </c>
      <c r="X133" s="179">
        <v>2.9999999999999997E-4</v>
      </c>
      <c r="Y133" s="179">
        <f t="shared" si="7"/>
        <v>0.22466399999999997</v>
      </c>
      <c r="Z133" s="179">
        <v>0</v>
      </c>
      <c r="AA133" s="180">
        <f t="shared" si="8"/>
        <v>0</v>
      </c>
      <c r="AR133" s="19" t="s">
        <v>183</v>
      </c>
      <c r="AT133" s="19" t="s">
        <v>168</v>
      </c>
      <c r="AU133" s="19" t="s">
        <v>89</v>
      </c>
      <c r="AY133" s="19" t="s">
        <v>167</v>
      </c>
      <c r="BE133" s="118">
        <f t="shared" si="9"/>
        <v>0</v>
      </c>
      <c r="BF133" s="118">
        <f t="shared" si="10"/>
        <v>0</v>
      </c>
      <c r="BG133" s="118">
        <f t="shared" si="11"/>
        <v>0</v>
      </c>
      <c r="BH133" s="118">
        <f t="shared" si="12"/>
        <v>0</v>
      </c>
      <c r="BI133" s="118">
        <f t="shared" si="13"/>
        <v>0</v>
      </c>
      <c r="BJ133" s="19" t="s">
        <v>89</v>
      </c>
      <c r="BK133" s="118">
        <f t="shared" si="14"/>
        <v>0</v>
      </c>
      <c r="BL133" s="19" t="s">
        <v>183</v>
      </c>
      <c r="BM133" s="19" t="s">
        <v>489</v>
      </c>
    </row>
    <row r="134" spans="2:65" s="1" customFormat="1" ht="38.25" customHeight="1">
      <c r="B134" s="35"/>
      <c r="C134" s="173" t="s">
        <v>192</v>
      </c>
      <c r="D134" s="173" t="s">
        <v>168</v>
      </c>
      <c r="E134" s="174" t="s">
        <v>490</v>
      </c>
      <c r="F134" s="240" t="s">
        <v>491</v>
      </c>
      <c r="G134" s="240"/>
      <c r="H134" s="240"/>
      <c r="I134" s="240"/>
      <c r="J134" s="175" t="s">
        <v>171</v>
      </c>
      <c r="K134" s="176">
        <v>454.94</v>
      </c>
      <c r="L134" s="243">
        <v>0</v>
      </c>
      <c r="M134" s="244"/>
      <c r="N134" s="239">
        <f t="shared" si="5"/>
        <v>0</v>
      </c>
      <c r="O134" s="239"/>
      <c r="P134" s="239"/>
      <c r="Q134" s="239"/>
      <c r="R134" s="37"/>
      <c r="T134" s="178" t="s">
        <v>20</v>
      </c>
      <c r="U134" s="44" t="s">
        <v>44</v>
      </c>
      <c r="V134" s="36"/>
      <c r="W134" s="179">
        <f t="shared" si="6"/>
        <v>0</v>
      </c>
      <c r="X134" s="179">
        <v>2.1000000000000001E-4</v>
      </c>
      <c r="Y134" s="179">
        <f t="shared" si="7"/>
        <v>9.5537400000000008E-2</v>
      </c>
      <c r="Z134" s="179">
        <v>0</v>
      </c>
      <c r="AA134" s="180">
        <f t="shared" si="8"/>
        <v>0</v>
      </c>
      <c r="AR134" s="19" t="s">
        <v>183</v>
      </c>
      <c r="AT134" s="19" t="s">
        <v>168</v>
      </c>
      <c r="AU134" s="19" t="s">
        <v>89</v>
      </c>
      <c r="AY134" s="19" t="s">
        <v>167</v>
      </c>
      <c r="BE134" s="118">
        <f t="shared" si="9"/>
        <v>0</v>
      </c>
      <c r="BF134" s="118">
        <f t="shared" si="10"/>
        <v>0</v>
      </c>
      <c r="BG134" s="118">
        <f t="shared" si="11"/>
        <v>0</v>
      </c>
      <c r="BH134" s="118">
        <f t="shared" si="12"/>
        <v>0</v>
      </c>
      <c r="BI134" s="118">
        <f t="shared" si="13"/>
        <v>0</v>
      </c>
      <c r="BJ134" s="19" t="s">
        <v>89</v>
      </c>
      <c r="BK134" s="118">
        <f t="shared" si="14"/>
        <v>0</v>
      </c>
      <c r="BL134" s="19" t="s">
        <v>183</v>
      </c>
      <c r="BM134" s="19" t="s">
        <v>492</v>
      </c>
    </row>
    <row r="135" spans="2:65" s="1" customFormat="1" ht="63.75" customHeight="1">
      <c r="B135" s="35"/>
      <c r="C135" s="173" t="s">
        <v>197</v>
      </c>
      <c r="D135" s="173" t="s">
        <v>168</v>
      </c>
      <c r="E135" s="174" t="s">
        <v>493</v>
      </c>
      <c r="F135" s="240" t="s">
        <v>494</v>
      </c>
      <c r="G135" s="240"/>
      <c r="H135" s="240"/>
      <c r="I135" s="240"/>
      <c r="J135" s="175" t="s">
        <v>171</v>
      </c>
      <c r="K135" s="176">
        <v>454.94</v>
      </c>
      <c r="L135" s="243">
        <v>0</v>
      </c>
      <c r="M135" s="244"/>
      <c r="N135" s="239">
        <f t="shared" si="5"/>
        <v>0</v>
      </c>
      <c r="O135" s="239"/>
      <c r="P135" s="239"/>
      <c r="Q135" s="239"/>
      <c r="R135" s="37"/>
      <c r="T135" s="178" t="s">
        <v>20</v>
      </c>
      <c r="U135" s="44" t="s">
        <v>44</v>
      </c>
      <c r="V135" s="36"/>
      <c r="W135" s="179">
        <f t="shared" si="6"/>
        <v>0</v>
      </c>
      <c r="X135" s="179">
        <v>2.1000000000000001E-4</v>
      </c>
      <c r="Y135" s="179">
        <f t="shared" si="7"/>
        <v>9.5537400000000008E-2</v>
      </c>
      <c r="Z135" s="179">
        <v>0</v>
      </c>
      <c r="AA135" s="180">
        <f t="shared" si="8"/>
        <v>0</v>
      </c>
      <c r="AR135" s="19" t="s">
        <v>183</v>
      </c>
      <c r="AT135" s="19" t="s">
        <v>168</v>
      </c>
      <c r="AU135" s="19" t="s">
        <v>89</v>
      </c>
      <c r="AY135" s="19" t="s">
        <v>167</v>
      </c>
      <c r="BE135" s="118">
        <f t="shared" si="9"/>
        <v>0</v>
      </c>
      <c r="BF135" s="118">
        <f t="shared" si="10"/>
        <v>0</v>
      </c>
      <c r="BG135" s="118">
        <f t="shared" si="11"/>
        <v>0</v>
      </c>
      <c r="BH135" s="118">
        <f t="shared" si="12"/>
        <v>0</v>
      </c>
      <c r="BI135" s="118">
        <f t="shared" si="13"/>
        <v>0</v>
      </c>
      <c r="BJ135" s="19" t="s">
        <v>89</v>
      </c>
      <c r="BK135" s="118">
        <f t="shared" si="14"/>
        <v>0</v>
      </c>
      <c r="BL135" s="19" t="s">
        <v>183</v>
      </c>
      <c r="BM135" s="19" t="s">
        <v>495</v>
      </c>
    </row>
    <row r="136" spans="2:65" s="1" customFormat="1" ht="25.5" customHeight="1">
      <c r="B136" s="35"/>
      <c r="C136" s="173" t="s">
        <v>201</v>
      </c>
      <c r="D136" s="173" t="s">
        <v>168</v>
      </c>
      <c r="E136" s="174" t="s">
        <v>496</v>
      </c>
      <c r="F136" s="240" t="s">
        <v>497</v>
      </c>
      <c r="G136" s="240"/>
      <c r="H136" s="240"/>
      <c r="I136" s="240"/>
      <c r="J136" s="175" t="s">
        <v>171</v>
      </c>
      <c r="K136" s="176">
        <v>454.94</v>
      </c>
      <c r="L136" s="243">
        <v>0</v>
      </c>
      <c r="M136" s="244"/>
      <c r="N136" s="239">
        <f t="shared" si="5"/>
        <v>0</v>
      </c>
      <c r="O136" s="239"/>
      <c r="P136" s="239"/>
      <c r="Q136" s="239"/>
      <c r="R136" s="37"/>
      <c r="T136" s="178" t="s">
        <v>20</v>
      </c>
      <c r="U136" s="44" t="s">
        <v>44</v>
      </c>
      <c r="V136" s="36"/>
      <c r="W136" s="179">
        <f t="shared" si="6"/>
        <v>0</v>
      </c>
      <c r="X136" s="179">
        <v>1.8000000000000001E-4</v>
      </c>
      <c r="Y136" s="179">
        <f t="shared" si="7"/>
        <v>8.1889200000000009E-2</v>
      </c>
      <c r="Z136" s="179">
        <v>0</v>
      </c>
      <c r="AA136" s="180">
        <f t="shared" si="8"/>
        <v>0</v>
      </c>
      <c r="AR136" s="19" t="s">
        <v>183</v>
      </c>
      <c r="AT136" s="19" t="s">
        <v>168</v>
      </c>
      <c r="AU136" s="19" t="s">
        <v>89</v>
      </c>
      <c r="AY136" s="19" t="s">
        <v>167</v>
      </c>
      <c r="BE136" s="118">
        <f t="shared" si="9"/>
        <v>0</v>
      </c>
      <c r="BF136" s="118">
        <f t="shared" si="10"/>
        <v>0</v>
      </c>
      <c r="BG136" s="118">
        <f t="shared" si="11"/>
        <v>0</v>
      </c>
      <c r="BH136" s="118">
        <f t="shared" si="12"/>
        <v>0</v>
      </c>
      <c r="BI136" s="118">
        <f t="shared" si="13"/>
        <v>0</v>
      </c>
      <c r="BJ136" s="19" t="s">
        <v>89</v>
      </c>
      <c r="BK136" s="118">
        <f t="shared" si="14"/>
        <v>0</v>
      </c>
      <c r="BL136" s="19" t="s">
        <v>183</v>
      </c>
      <c r="BM136" s="19" t="s">
        <v>498</v>
      </c>
    </row>
    <row r="137" spans="2:65" s="1" customFormat="1" ht="25.5" customHeight="1">
      <c r="B137" s="35"/>
      <c r="C137" s="173" t="s">
        <v>205</v>
      </c>
      <c r="D137" s="173" t="s">
        <v>168</v>
      </c>
      <c r="E137" s="174" t="s">
        <v>499</v>
      </c>
      <c r="F137" s="240" t="s">
        <v>500</v>
      </c>
      <c r="G137" s="240"/>
      <c r="H137" s="240"/>
      <c r="I137" s="240"/>
      <c r="J137" s="175" t="s">
        <v>171</v>
      </c>
      <c r="K137" s="176">
        <v>748.88</v>
      </c>
      <c r="L137" s="243">
        <v>0</v>
      </c>
      <c r="M137" s="244"/>
      <c r="N137" s="239">
        <f t="shared" si="5"/>
        <v>0</v>
      </c>
      <c r="O137" s="239"/>
      <c r="P137" s="239"/>
      <c r="Q137" s="239"/>
      <c r="R137" s="37"/>
      <c r="T137" s="178" t="s">
        <v>20</v>
      </c>
      <c r="U137" s="44" t="s">
        <v>44</v>
      </c>
      <c r="V137" s="36"/>
      <c r="W137" s="179">
        <f t="shared" si="6"/>
        <v>0</v>
      </c>
      <c r="X137" s="179">
        <v>1.8000000000000001E-4</v>
      </c>
      <c r="Y137" s="179">
        <f t="shared" si="7"/>
        <v>0.13479840000000001</v>
      </c>
      <c r="Z137" s="179">
        <v>0</v>
      </c>
      <c r="AA137" s="180">
        <f t="shared" si="8"/>
        <v>0</v>
      </c>
      <c r="AR137" s="19" t="s">
        <v>183</v>
      </c>
      <c r="AT137" s="19" t="s">
        <v>168</v>
      </c>
      <c r="AU137" s="19" t="s">
        <v>89</v>
      </c>
      <c r="AY137" s="19" t="s">
        <v>167</v>
      </c>
      <c r="BE137" s="118">
        <f t="shared" si="9"/>
        <v>0</v>
      </c>
      <c r="BF137" s="118">
        <f t="shared" si="10"/>
        <v>0</v>
      </c>
      <c r="BG137" s="118">
        <f t="shared" si="11"/>
        <v>0</v>
      </c>
      <c r="BH137" s="118">
        <f t="shared" si="12"/>
        <v>0</v>
      </c>
      <c r="BI137" s="118">
        <f t="shared" si="13"/>
        <v>0</v>
      </c>
      <c r="BJ137" s="19" t="s">
        <v>89</v>
      </c>
      <c r="BK137" s="118">
        <f t="shared" si="14"/>
        <v>0</v>
      </c>
      <c r="BL137" s="19" t="s">
        <v>183</v>
      </c>
      <c r="BM137" s="19" t="s">
        <v>501</v>
      </c>
    </row>
    <row r="138" spans="2:65" s="1" customFormat="1" ht="38.25" customHeight="1">
      <c r="B138" s="35"/>
      <c r="C138" s="173" t="s">
        <v>207</v>
      </c>
      <c r="D138" s="173" t="s">
        <v>168</v>
      </c>
      <c r="E138" s="174" t="s">
        <v>502</v>
      </c>
      <c r="F138" s="240" t="s">
        <v>503</v>
      </c>
      <c r="G138" s="240"/>
      <c r="H138" s="240"/>
      <c r="I138" s="240"/>
      <c r="J138" s="175" t="s">
        <v>171</v>
      </c>
      <c r="K138" s="176">
        <v>748.88</v>
      </c>
      <c r="L138" s="243">
        <v>0</v>
      </c>
      <c r="M138" s="244"/>
      <c r="N138" s="239">
        <f t="shared" si="5"/>
        <v>0</v>
      </c>
      <c r="O138" s="239"/>
      <c r="P138" s="239"/>
      <c r="Q138" s="239"/>
      <c r="R138" s="37"/>
      <c r="T138" s="178" t="s">
        <v>20</v>
      </c>
      <c r="U138" s="44" t="s">
        <v>44</v>
      </c>
      <c r="V138" s="36"/>
      <c r="W138" s="179">
        <f t="shared" si="6"/>
        <v>0</v>
      </c>
      <c r="X138" s="179">
        <v>2.1000000000000001E-4</v>
      </c>
      <c r="Y138" s="179">
        <f t="shared" si="7"/>
        <v>0.15726480000000001</v>
      </c>
      <c r="Z138" s="179">
        <v>0</v>
      </c>
      <c r="AA138" s="180">
        <f t="shared" si="8"/>
        <v>0</v>
      </c>
      <c r="AR138" s="19" t="s">
        <v>183</v>
      </c>
      <c r="AT138" s="19" t="s">
        <v>168</v>
      </c>
      <c r="AU138" s="19" t="s">
        <v>89</v>
      </c>
      <c r="AY138" s="19" t="s">
        <v>167</v>
      </c>
      <c r="BE138" s="118">
        <f t="shared" si="9"/>
        <v>0</v>
      </c>
      <c r="BF138" s="118">
        <f t="shared" si="10"/>
        <v>0</v>
      </c>
      <c r="BG138" s="118">
        <f t="shared" si="11"/>
        <v>0</v>
      </c>
      <c r="BH138" s="118">
        <f t="shared" si="12"/>
        <v>0</v>
      </c>
      <c r="BI138" s="118">
        <f t="shared" si="13"/>
        <v>0</v>
      </c>
      <c r="BJ138" s="19" t="s">
        <v>89</v>
      </c>
      <c r="BK138" s="118">
        <f t="shared" si="14"/>
        <v>0</v>
      </c>
      <c r="BL138" s="19" t="s">
        <v>183</v>
      </c>
      <c r="BM138" s="19" t="s">
        <v>504</v>
      </c>
    </row>
    <row r="139" spans="2:65" s="1" customFormat="1" ht="16.5" customHeight="1">
      <c r="B139" s="35"/>
      <c r="C139" s="173" t="s">
        <v>211</v>
      </c>
      <c r="D139" s="173" t="s">
        <v>168</v>
      </c>
      <c r="E139" s="174" t="s">
        <v>505</v>
      </c>
      <c r="F139" s="240" t="s">
        <v>506</v>
      </c>
      <c r="G139" s="240"/>
      <c r="H139" s="240"/>
      <c r="I139" s="240"/>
      <c r="J139" s="175" t="s">
        <v>171</v>
      </c>
      <c r="K139" s="176">
        <v>454.94</v>
      </c>
      <c r="L139" s="243">
        <v>0</v>
      </c>
      <c r="M139" s="244"/>
      <c r="N139" s="239">
        <f t="shared" si="5"/>
        <v>0</v>
      </c>
      <c r="O139" s="239"/>
      <c r="P139" s="239"/>
      <c r="Q139" s="239"/>
      <c r="R139" s="37"/>
      <c r="T139" s="178" t="s">
        <v>20</v>
      </c>
      <c r="U139" s="44" t="s">
        <v>44</v>
      </c>
      <c r="V139" s="36"/>
      <c r="W139" s="179">
        <f t="shared" si="6"/>
        <v>0</v>
      </c>
      <c r="X139" s="179">
        <v>3.3800000000000002E-3</v>
      </c>
      <c r="Y139" s="179">
        <f t="shared" si="7"/>
        <v>1.5376972</v>
      </c>
      <c r="Z139" s="179">
        <v>0</v>
      </c>
      <c r="AA139" s="180">
        <f t="shared" si="8"/>
        <v>0</v>
      </c>
      <c r="AR139" s="19" t="s">
        <v>183</v>
      </c>
      <c r="AT139" s="19" t="s">
        <v>168</v>
      </c>
      <c r="AU139" s="19" t="s">
        <v>89</v>
      </c>
      <c r="AY139" s="19" t="s">
        <v>167</v>
      </c>
      <c r="BE139" s="118">
        <f t="shared" si="9"/>
        <v>0</v>
      </c>
      <c r="BF139" s="118">
        <f t="shared" si="10"/>
        <v>0</v>
      </c>
      <c r="BG139" s="118">
        <f t="shared" si="11"/>
        <v>0</v>
      </c>
      <c r="BH139" s="118">
        <f t="shared" si="12"/>
        <v>0</v>
      </c>
      <c r="BI139" s="118">
        <f t="shared" si="13"/>
        <v>0</v>
      </c>
      <c r="BJ139" s="19" t="s">
        <v>89</v>
      </c>
      <c r="BK139" s="118">
        <f t="shared" si="14"/>
        <v>0</v>
      </c>
      <c r="BL139" s="19" t="s">
        <v>183</v>
      </c>
      <c r="BM139" s="19" t="s">
        <v>507</v>
      </c>
    </row>
    <row r="140" spans="2:65" s="1" customFormat="1" ht="25.5" customHeight="1">
      <c r="B140" s="35"/>
      <c r="C140" s="173" t="s">
        <v>215</v>
      </c>
      <c r="D140" s="173" t="s">
        <v>168</v>
      </c>
      <c r="E140" s="174" t="s">
        <v>508</v>
      </c>
      <c r="F140" s="240" t="s">
        <v>509</v>
      </c>
      <c r="G140" s="240"/>
      <c r="H140" s="240"/>
      <c r="I140" s="240"/>
      <c r="J140" s="175" t="s">
        <v>171</v>
      </c>
      <c r="K140" s="176">
        <v>454.94</v>
      </c>
      <c r="L140" s="243">
        <v>0</v>
      </c>
      <c r="M140" s="244"/>
      <c r="N140" s="239">
        <f t="shared" si="5"/>
        <v>0</v>
      </c>
      <c r="O140" s="239"/>
      <c r="P140" s="239"/>
      <c r="Q140" s="239"/>
      <c r="R140" s="37"/>
      <c r="T140" s="178" t="s">
        <v>20</v>
      </c>
      <c r="U140" s="44" t="s">
        <v>44</v>
      </c>
      <c r="V140" s="36"/>
      <c r="W140" s="179">
        <f t="shared" si="6"/>
        <v>0</v>
      </c>
      <c r="X140" s="179">
        <v>4.1599999999999996E-3</v>
      </c>
      <c r="Y140" s="179">
        <f t="shared" si="7"/>
        <v>1.8925503999999997</v>
      </c>
      <c r="Z140" s="179">
        <v>0</v>
      </c>
      <c r="AA140" s="180">
        <f t="shared" si="8"/>
        <v>0</v>
      </c>
      <c r="AR140" s="19" t="s">
        <v>183</v>
      </c>
      <c r="AT140" s="19" t="s">
        <v>168</v>
      </c>
      <c r="AU140" s="19" t="s">
        <v>89</v>
      </c>
      <c r="AY140" s="19" t="s">
        <v>167</v>
      </c>
      <c r="BE140" s="118">
        <f t="shared" si="9"/>
        <v>0</v>
      </c>
      <c r="BF140" s="118">
        <f t="shared" si="10"/>
        <v>0</v>
      </c>
      <c r="BG140" s="118">
        <f t="shared" si="11"/>
        <v>0</v>
      </c>
      <c r="BH140" s="118">
        <f t="shared" si="12"/>
        <v>0</v>
      </c>
      <c r="BI140" s="118">
        <f t="shared" si="13"/>
        <v>0</v>
      </c>
      <c r="BJ140" s="19" t="s">
        <v>89</v>
      </c>
      <c r="BK140" s="118">
        <f t="shared" si="14"/>
        <v>0</v>
      </c>
      <c r="BL140" s="19" t="s">
        <v>183</v>
      </c>
      <c r="BM140" s="19" t="s">
        <v>510</v>
      </c>
    </row>
    <row r="141" spans="2:65" s="1" customFormat="1" ht="38.25" customHeight="1">
      <c r="B141" s="35"/>
      <c r="C141" s="173" t="s">
        <v>219</v>
      </c>
      <c r="D141" s="173" t="s">
        <v>168</v>
      </c>
      <c r="E141" s="174" t="s">
        <v>511</v>
      </c>
      <c r="F141" s="240" t="s">
        <v>512</v>
      </c>
      <c r="G141" s="240"/>
      <c r="H141" s="240"/>
      <c r="I141" s="240"/>
      <c r="J141" s="175" t="s">
        <v>171</v>
      </c>
      <c r="K141" s="176">
        <v>1203.82</v>
      </c>
      <c r="L141" s="243">
        <v>0</v>
      </c>
      <c r="M141" s="244"/>
      <c r="N141" s="239">
        <f t="shared" si="5"/>
        <v>0</v>
      </c>
      <c r="O141" s="239"/>
      <c r="P141" s="239"/>
      <c r="Q141" s="239"/>
      <c r="R141" s="37"/>
      <c r="T141" s="178" t="s">
        <v>20</v>
      </c>
      <c r="U141" s="44" t="s">
        <v>44</v>
      </c>
      <c r="V141" s="36"/>
      <c r="W141" s="179">
        <f t="shared" si="6"/>
        <v>0</v>
      </c>
      <c r="X141" s="179">
        <v>5.1999999999999995E-4</v>
      </c>
      <c r="Y141" s="179">
        <f t="shared" si="7"/>
        <v>0.62598639999999994</v>
      </c>
      <c r="Z141" s="179">
        <v>0</v>
      </c>
      <c r="AA141" s="180">
        <f t="shared" si="8"/>
        <v>0</v>
      </c>
      <c r="AR141" s="19" t="s">
        <v>183</v>
      </c>
      <c r="AT141" s="19" t="s">
        <v>168</v>
      </c>
      <c r="AU141" s="19" t="s">
        <v>89</v>
      </c>
      <c r="AY141" s="19" t="s">
        <v>167</v>
      </c>
      <c r="BE141" s="118">
        <f t="shared" si="9"/>
        <v>0</v>
      </c>
      <c r="BF141" s="118">
        <f t="shared" si="10"/>
        <v>0</v>
      </c>
      <c r="BG141" s="118">
        <f t="shared" si="11"/>
        <v>0</v>
      </c>
      <c r="BH141" s="118">
        <f t="shared" si="12"/>
        <v>0</v>
      </c>
      <c r="BI141" s="118">
        <f t="shared" si="13"/>
        <v>0</v>
      </c>
      <c r="BJ141" s="19" t="s">
        <v>89</v>
      </c>
      <c r="BK141" s="118">
        <f t="shared" si="14"/>
        <v>0</v>
      </c>
      <c r="BL141" s="19" t="s">
        <v>183</v>
      </c>
      <c r="BM141" s="19" t="s">
        <v>513</v>
      </c>
    </row>
    <row r="142" spans="2:65" s="1" customFormat="1" ht="38.25" customHeight="1">
      <c r="B142" s="35"/>
      <c r="C142" s="173" t="s">
        <v>223</v>
      </c>
      <c r="D142" s="173" t="s">
        <v>168</v>
      </c>
      <c r="E142" s="174" t="s">
        <v>514</v>
      </c>
      <c r="F142" s="240" t="s">
        <v>515</v>
      </c>
      <c r="G142" s="240"/>
      <c r="H142" s="240"/>
      <c r="I142" s="240"/>
      <c r="J142" s="175" t="s">
        <v>171</v>
      </c>
      <c r="K142" s="176">
        <v>56.1</v>
      </c>
      <c r="L142" s="243">
        <v>0</v>
      </c>
      <c r="M142" s="244"/>
      <c r="N142" s="239">
        <f t="shared" si="5"/>
        <v>0</v>
      </c>
      <c r="O142" s="239"/>
      <c r="P142" s="239"/>
      <c r="Q142" s="239"/>
      <c r="R142" s="37"/>
      <c r="T142" s="178" t="s">
        <v>20</v>
      </c>
      <c r="U142" s="44" t="s">
        <v>44</v>
      </c>
      <c r="V142" s="36"/>
      <c r="W142" s="179">
        <f t="shared" si="6"/>
        <v>0</v>
      </c>
      <c r="X142" s="179">
        <v>1.9769999999999999E-2</v>
      </c>
      <c r="Y142" s="179">
        <f t="shared" si="7"/>
        <v>1.109097</v>
      </c>
      <c r="Z142" s="179">
        <v>0</v>
      </c>
      <c r="AA142" s="180">
        <f t="shared" si="8"/>
        <v>0</v>
      </c>
      <c r="AR142" s="19" t="s">
        <v>183</v>
      </c>
      <c r="AT142" s="19" t="s">
        <v>168</v>
      </c>
      <c r="AU142" s="19" t="s">
        <v>89</v>
      </c>
      <c r="AY142" s="19" t="s">
        <v>167</v>
      </c>
      <c r="BE142" s="118">
        <f t="shared" si="9"/>
        <v>0</v>
      </c>
      <c r="BF142" s="118">
        <f t="shared" si="10"/>
        <v>0</v>
      </c>
      <c r="BG142" s="118">
        <f t="shared" si="11"/>
        <v>0</v>
      </c>
      <c r="BH142" s="118">
        <f t="shared" si="12"/>
        <v>0</v>
      </c>
      <c r="BI142" s="118">
        <f t="shared" si="13"/>
        <v>0</v>
      </c>
      <c r="BJ142" s="19" t="s">
        <v>89</v>
      </c>
      <c r="BK142" s="118">
        <f t="shared" si="14"/>
        <v>0</v>
      </c>
      <c r="BL142" s="19" t="s">
        <v>183</v>
      </c>
      <c r="BM142" s="19" t="s">
        <v>516</v>
      </c>
    </row>
    <row r="143" spans="2:65" s="10" customFormat="1" ht="29.85" customHeight="1">
      <c r="B143" s="162"/>
      <c r="C143" s="163"/>
      <c r="D143" s="172" t="s">
        <v>387</v>
      </c>
      <c r="E143" s="172"/>
      <c r="F143" s="172"/>
      <c r="G143" s="172"/>
      <c r="H143" s="172"/>
      <c r="I143" s="172"/>
      <c r="J143" s="172"/>
      <c r="K143" s="172"/>
      <c r="L143" s="172"/>
      <c r="M143" s="172"/>
      <c r="N143" s="250">
        <f>BK143</f>
        <v>0</v>
      </c>
      <c r="O143" s="251"/>
      <c r="P143" s="251"/>
      <c r="Q143" s="251"/>
      <c r="R143" s="165"/>
      <c r="T143" s="166"/>
      <c r="U143" s="163"/>
      <c r="V143" s="163"/>
      <c r="W143" s="167">
        <f>SUM(W144:W156)</f>
        <v>0</v>
      </c>
      <c r="X143" s="163"/>
      <c r="Y143" s="167">
        <f>SUM(Y144:Y156)</f>
        <v>82.100101999999978</v>
      </c>
      <c r="Z143" s="163"/>
      <c r="AA143" s="168">
        <f>SUM(AA144:AA156)</f>
        <v>0</v>
      </c>
      <c r="AR143" s="169" t="s">
        <v>84</v>
      </c>
      <c r="AT143" s="170" t="s">
        <v>76</v>
      </c>
      <c r="AU143" s="170" t="s">
        <v>84</v>
      </c>
      <c r="AY143" s="169" t="s">
        <v>167</v>
      </c>
      <c r="BK143" s="171">
        <f>SUM(BK144:BK156)</f>
        <v>0</v>
      </c>
    </row>
    <row r="144" spans="2:65" s="1" customFormat="1" ht="38.25" customHeight="1">
      <c r="B144" s="35"/>
      <c r="C144" s="173" t="s">
        <v>227</v>
      </c>
      <c r="D144" s="173" t="s">
        <v>168</v>
      </c>
      <c r="E144" s="174" t="s">
        <v>517</v>
      </c>
      <c r="F144" s="240" t="s">
        <v>518</v>
      </c>
      <c r="G144" s="240"/>
      <c r="H144" s="240"/>
      <c r="I144" s="240"/>
      <c r="J144" s="175" t="s">
        <v>171</v>
      </c>
      <c r="K144" s="176">
        <v>1591.1</v>
      </c>
      <c r="L144" s="243">
        <v>0</v>
      </c>
      <c r="M144" s="244"/>
      <c r="N144" s="239">
        <f t="shared" ref="N144:N156" si="15">ROUND(L144*K144,2)</f>
        <v>0</v>
      </c>
      <c r="O144" s="239"/>
      <c r="P144" s="239"/>
      <c r="Q144" s="239"/>
      <c r="R144" s="37"/>
      <c r="T144" s="178" t="s">
        <v>20</v>
      </c>
      <c r="U144" s="44" t="s">
        <v>44</v>
      </c>
      <c r="V144" s="36"/>
      <c r="W144" s="179">
        <f t="shared" ref="W144:W156" si="16">V144*K144</f>
        <v>0</v>
      </c>
      <c r="X144" s="179">
        <v>2.572E-2</v>
      </c>
      <c r="Y144" s="179">
        <f t="shared" ref="Y144:Y156" si="17">X144*K144</f>
        <v>40.923091999999997</v>
      </c>
      <c r="Z144" s="179">
        <v>0</v>
      </c>
      <c r="AA144" s="180">
        <f t="shared" ref="AA144:AA156" si="18">Z144*K144</f>
        <v>0</v>
      </c>
      <c r="AR144" s="19" t="s">
        <v>183</v>
      </c>
      <c r="AT144" s="19" t="s">
        <v>168</v>
      </c>
      <c r="AU144" s="19" t="s">
        <v>89</v>
      </c>
      <c r="AY144" s="19" t="s">
        <v>167</v>
      </c>
      <c r="BE144" s="118">
        <f t="shared" ref="BE144:BE156" si="19">IF(U144="základná",N144,0)</f>
        <v>0</v>
      </c>
      <c r="BF144" s="118">
        <f t="shared" ref="BF144:BF156" si="20">IF(U144="znížená",N144,0)</f>
        <v>0</v>
      </c>
      <c r="BG144" s="118">
        <f t="shared" ref="BG144:BG156" si="21">IF(U144="zákl. prenesená",N144,0)</f>
        <v>0</v>
      </c>
      <c r="BH144" s="118">
        <f t="shared" ref="BH144:BH156" si="22">IF(U144="zníž. prenesená",N144,0)</f>
        <v>0</v>
      </c>
      <c r="BI144" s="118">
        <f t="shared" ref="BI144:BI156" si="23">IF(U144="nulová",N144,0)</f>
        <v>0</v>
      </c>
      <c r="BJ144" s="19" t="s">
        <v>89</v>
      </c>
      <c r="BK144" s="118">
        <f t="shared" ref="BK144:BK156" si="24">ROUND(L144*K144,2)</f>
        <v>0</v>
      </c>
      <c r="BL144" s="19" t="s">
        <v>183</v>
      </c>
      <c r="BM144" s="19" t="s">
        <v>519</v>
      </c>
    </row>
    <row r="145" spans="2:65" s="1" customFormat="1" ht="38.25" customHeight="1">
      <c r="B145" s="35"/>
      <c r="C145" s="173" t="s">
        <v>172</v>
      </c>
      <c r="D145" s="173" t="s">
        <v>168</v>
      </c>
      <c r="E145" s="174" t="s">
        <v>520</v>
      </c>
      <c r="F145" s="240" t="s">
        <v>521</v>
      </c>
      <c r="G145" s="240"/>
      <c r="H145" s="240"/>
      <c r="I145" s="240"/>
      <c r="J145" s="175" t="s">
        <v>171</v>
      </c>
      <c r="K145" s="176">
        <v>3182.2</v>
      </c>
      <c r="L145" s="243">
        <v>0</v>
      </c>
      <c r="M145" s="244"/>
      <c r="N145" s="239">
        <f t="shared" si="15"/>
        <v>0</v>
      </c>
      <c r="O145" s="239"/>
      <c r="P145" s="239"/>
      <c r="Q145" s="239"/>
      <c r="R145" s="37"/>
      <c r="T145" s="178" t="s">
        <v>20</v>
      </c>
      <c r="U145" s="44" t="s">
        <v>44</v>
      </c>
      <c r="V145" s="36"/>
      <c r="W145" s="179">
        <f t="shared" si="16"/>
        <v>0</v>
      </c>
      <c r="X145" s="179">
        <v>0</v>
      </c>
      <c r="Y145" s="179">
        <f t="shared" si="17"/>
        <v>0</v>
      </c>
      <c r="Z145" s="179">
        <v>0</v>
      </c>
      <c r="AA145" s="180">
        <f t="shared" si="18"/>
        <v>0</v>
      </c>
      <c r="AR145" s="19" t="s">
        <v>183</v>
      </c>
      <c r="AT145" s="19" t="s">
        <v>168</v>
      </c>
      <c r="AU145" s="19" t="s">
        <v>89</v>
      </c>
      <c r="AY145" s="19" t="s">
        <v>167</v>
      </c>
      <c r="BE145" s="118">
        <f t="shared" si="19"/>
        <v>0</v>
      </c>
      <c r="BF145" s="118">
        <f t="shared" si="20"/>
        <v>0</v>
      </c>
      <c r="BG145" s="118">
        <f t="shared" si="21"/>
        <v>0</v>
      </c>
      <c r="BH145" s="118">
        <f t="shared" si="22"/>
        <v>0</v>
      </c>
      <c r="BI145" s="118">
        <f t="shared" si="23"/>
        <v>0</v>
      </c>
      <c r="BJ145" s="19" t="s">
        <v>89</v>
      </c>
      <c r="BK145" s="118">
        <f t="shared" si="24"/>
        <v>0</v>
      </c>
      <c r="BL145" s="19" t="s">
        <v>183</v>
      </c>
      <c r="BM145" s="19" t="s">
        <v>522</v>
      </c>
    </row>
    <row r="146" spans="2:65" s="1" customFormat="1" ht="38.25" customHeight="1">
      <c r="B146" s="35"/>
      <c r="C146" s="173" t="s">
        <v>235</v>
      </c>
      <c r="D146" s="173" t="s">
        <v>168</v>
      </c>
      <c r="E146" s="174" t="s">
        <v>523</v>
      </c>
      <c r="F146" s="240" t="s">
        <v>524</v>
      </c>
      <c r="G146" s="240"/>
      <c r="H146" s="240"/>
      <c r="I146" s="240"/>
      <c r="J146" s="175" t="s">
        <v>171</v>
      </c>
      <c r="K146" s="176">
        <v>1591.1</v>
      </c>
      <c r="L146" s="243">
        <v>0</v>
      </c>
      <c r="M146" s="244"/>
      <c r="N146" s="239">
        <f t="shared" si="15"/>
        <v>0</v>
      </c>
      <c r="O146" s="239"/>
      <c r="P146" s="239"/>
      <c r="Q146" s="239"/>
      <c r="R146" s="37"/>
      <c r="T146" s="178" t="s">
        <v>20</v>
      </c>
      <c r="U146" s="44" t="s">
        <v>44</v>
      </c>
      <c r="V146" s="36"/>
      <c r="W146" s="179">
        <f t="shared" si="16"/>
        <v>0</v>
      </c>
      <c r="X146" s="179">
        <v>2.572E-2</v>
      </c>
      <c r="Y146" s="179">
        <f t="shared" si="17"/>
        <v>40.923091999999997</v>
      </c>
      <c r="Z146" s="179">
        <v>0</v>
      </c>
      <c r="AA146" s="180">
        <f t="shared" si="18"/>
        <v>0</v>
      </c>
      <c r="AR146" s="19" t="s">
        <v>183</v>
      </c>
      <c r="AT146" s="19" t="s">
        <v>168</v>
      </c>
      <c r="AU146" s="19" t="s">
        <v>89</v>
      </c>
      <c r="AY146" s="19" t="s">
        <v>167</v>
      </c>
      <c r="BE146" s="118">
        <f t="shared" si="19"/>
        <v>0</v>
      </c>
      <c r="BF146" s="118">
        <f t="shared" si="20"/>
        <v>0</v>
      </c>
      <c r="BG146" s="118">
        <f t="shared" si="21"/>
        <v>0</v>
      </c>
      <c r="BH146" s="118">
        <f t="shared" si="22"/>
        <v>0</v>
      </c>
      <c r="BI146" s="118">
        <f t="shared" si="23"/>
        <v>0</v>
      </c>
      <c r="BJ146" s="19" t="s">
        <v>89</v>
      </c>
      <c r="BK146" s="118">
        <f t="shared" si="24"/>
        <v>0</v>
      </c>
      <c r="BL146" s="19" t="s">
        <v>183</v>
      </c>
      <c r="BM146" s="19" t="s">
        <v>525</v>
      </c>
    </row>
    <row r="147" spans="2:65" s="1" customFormat="1" ht="25.5" customHeight="1">
      <c r="B147" s="35"/>
      <c r="C147" s="173" t="s">
        <v>239</v>
      </c>
      <c r="D147" s="173" t="s">
        <v>168</v>
      </c>
      <c r="E147" s="174" t="s">
        <v>526</v>
      </c>
      <c r="F147" s="240" t="s">
        <v>527</v>
      </c>
      <c r="G147" s="240"/>
      <c r="H147" s="240"/>
      <c r="I147" s="240"/>
      <c r="J147" s="175" t="s">
        <v>171</v>
      </c>
      <c r="K147" s="176">
        <v>56.1</v>
      </c>
      <c r="L147" s="243">
        <v>0</v>
      </c>
      <c r="M147" s="244"/>
      <c r="N147" s="239">
        <f t="shared" si="15"/>
        <v>0</v>
      </c>
      <c r="O147" s="239"/>
      <c r="P147" s="239"/>
      <c r="Q147" s="239"/>
      <c r="R147" s="37"/>
      <c r="T147" s="178" t="s">
        <v>20</v>
      </c>
      <c r="U147" s="44" t="s">
        <v>44</v>
      </c>
      <c r="V147" s="36"/>
      <c r="W147" s="179">
        <f t="shared" si="16"/>
        <v>0</v>
      </c>
      <c r="X147" s="179">
        <v>1.5299999999999999E-3</v>
      </c>
      <c r="Y147" s="179">
        <f t="shared" si="17"/>
        <v>8.5832999999999993E-2</v>
      </c>
      <c r="Z147" s="179">
        <v>0</v>
      </c>
      <c r="AA147" s="180">
        <f t="shared" si="18"/>
        <v>0</v>
      </c>
      <c r="AR147" s="19" t="s">
        <v>183</v>
      </c>
      <c r="AT147" s="19" t="s">
        <v>168</v>
      </c>
      <c r="AU147" s="19" t="s">
        <v>89</v>
      </c>
      <c r="AY147" s="19" t="s">
        <v>167</v>
      </c>
      <c r="BE147" s="118">
        <f t="shared" si="19"/>
        <v>0</v>
      </c>
      <c r="BF147" s="118">
        <f t="shared" si="20"/>
        <v>0</v>
      </c>
      <c r="BG147" s="118">
        <f t="shared" si="21"/>
        <v>0</v>
      </c>
      <c r="BH147" s="118">
        <f t="shared" si="22"/>
        <v>0</v>
      </c>
      <c r="BI147" s="118">
        <f t="shared" si="23"/>
        <v>0</v>
      </c>
      <c r="BJ147" s="19" t="s">
        <v>89</v>
      </c>
      <c r="BK147" s="118">
        <f t="shared" si="24"/>
        <v>0</v>
      </c>
      <c r="BL147" s="19" t="s">
        <v>183</v>
      </c>
      <c r="BM147" s="19" t="s">
        <v>528</v>
      </c>
    </row>
    <row r="148" spans="2:65" s="1" customFormat="1" ht="38.25" customHeight="1">
      <c r="B148" s="35"/>
      <c r="C148" s="173" t="s">
        <v>243</v>
      </c>
      <c r="D148" s="173" t="s">
        <v>168</v>
      </c>
      <c r="E148" s="174" t="s">
        <v>529</v>
      </c>
      <c r="F148" s="240" t="s">
        <v>530</v>
      </c>
      <c r="G148" s="240"/>
      <c r="H148" s="240"/>
      <c r="I148" s="240"/>
      <c r="J148" s="175" t="s">
        <v>171</v>
      </c>
      <c r="K148" s="176">
        <v>163</v>
      </c>
      <c r="L148" s="243">
        <v>0</v>
      </c>
      <c r="M148" s="244"/>
      <c r="N148" s="239">
        <f t="shared" si="15"/>
        <v>0</v>
      </c>
      <c r="O148" s="239"/>
      <c r="P148" s="239"/>
      <c r="Q148" s="239"/>
      <c r="R148" s="37"/>
      <c r="T148" s="178" t="s">
        <v>20</v>
      </c>
      <c r="U148" s="44" t="s">
        <v>44</v>
      </c>
      <c r="V148" s="36"/>
      <c r="W148" s="179">
        <f t="shared" si="16"/>
        <v>0</v>
      </c>
      <c r="X148" s="179">
        <v>6.9999999999999994E-5</v>
      </c>
      <c r="Y148" s="179">
        <f t="shared" si="17"/>
        <v>1.1409999999999998E-2</v>
      </c>
      <c r="Z148" s="179">
        <v>0</v>
      </c>
      <c r="AA148" s="180">
        <f t="shared" si="18"/>
        <v>0</v>
      </c>
      <c r="AR148" s="19" t="s">
        <v>183</v>
      </c>
      <c r="AT148" s="19" t="s">
        <v>168</v>
      </c>
      <c r="AU148" s="19" t="s">
        <v>89</v>
      </c>
      <c r="AY148" s="19" t="s">
        <v>167</v>
      </c>
      <c r="BE148" s="118">
        <f t="shared" si="19"/>
        <v>0</v>
      </c>
      <c r="BF148" s="118">
        <f t="shared" si="20"/>
        <v>0</v>
      </c>
      <c r="BG148" s="118">
        <f t="shared" si="21"/>
        <v>0</v>
      </c>
      <c r="BH148" s="118">
        <f t="shared" si="22"/>
        <v>0</v>
      </c>
      <c r="BI148" s="118">
        <f t="shared" si="23"/>
        <v>0</v>
      </c>
      <c r="BJ148" s="19" t="s">
        <v>89</v>
      </c>
      <c r="BK148" s="118">
        <f t="shared" si="24"/>
        <v>0</v>
      </c>
      <c r="BL148" s="19" t="s">
        <v>183</v>
      </c>
      <c r="BM148" s="19" t="s">
        <v>531</v>
      </c>
    </row>
    <row r="149" spans="2:65" s="1" customFormat="1" ht="16.5" customHeight="1">
      <c r="B149" s="35"/>
      <c r="C149" s="173" t="s">
        <v>10</v>
      </c>
      <c r="D149" s="173" t="s">
        <v>168</v>
      </c>
      <c r="E149" s="174" t="s">
        <v>532</v>
      </c>
      <c r="F149" s="240" t="s">
        <v>533</v>
      </c>
      <c r="G149" s="240"/>
      <c r="H149" s="240"/>
      <c r="I149" s="240"/>
      <c r="J149" s="175" t="s">
        <v>171</v>
      </c>
      <c r="K149" s="176">
        <v>1591.1</v>
      </c>
      <c r="L149" s="243">
        <v>0</v>
      </c>
      <c r="M149" s="244"/>
      <c r="N149" s="239">
        <f t="shared" si="15"/>
        <v>0</v>
      </c>
      <c r="O149" s="239"/>
      <c r="P149" s="239"/>
      <c r="Q149" s="239"/>
      <c r="R149" s="37"/>
      <c r="T149" s="178" t="s">
        <v>20</v>
      </c>
      <c r="U149" s="44" t="s">
        <v>44</v>
      </c>
      <c r="V149" s="36"/>
      <c r="W149" s="179">
        <f t="shared" si="16"/>
        <v>0</v>
      </c>
      <c r="X149" s="179">
        <v>5.0000000000000002E-5</v>
      </c>
      <c r="Y149" s="179">
        <f t="shared" si="17"/>
        <v>7.9555000000000001E-2</v>
      </c>
      <c r="Z149" s="179">
        <v>0</v>
      </c>
      <c r="AA149" s="180">
        <f t="shared" si="18"/>
        <v>0</v>
      </c>
      <c r="AR149" s="19" t="s">
        <v>183</v>
      </c>
      <c r="AT149" s="19" t="s">
        <v>168</v>
      </c>
      <c r="AU149" s="19" t="s">
        <v>89</v>
      </c>
      <c r="AY149" s="19" t="s">
        <v>167</v>
      </c>
      <c r="BE149" s="118">
        <f t="shared" si="19"/>
        <v>0</v>
      </c>
      <c r="BF149" s="118">
        <f t="shared" si="20"/>
        <v>0</v>
      </c>
      <c r="BG149" s="118">
        <f t="shared" si="21"/>
        <v>0</v>
      </c>
      <c r="BH149" s="118">
        <f t="shared" si="22"/>
        <v>0</v>
      </c>
      <c r="BI149" s="118">
        <f t="shared" si="23"/>
        <v>0</v>
      </c>
      <c r="BJ149" s="19" t="s">
        <v>89</v>
      </c>
      <c r="BK149" s="118">
        <f t="shared" si="24"/>
        <v>0</v>
      </c>
      <c r="BL149" s="19" t="s">
        <v>183</v>
      </c>
      <c r="BM149" s="19" t="s">
        <v>534</v>
      </c>
    </row>
    <row r="150" spans="2:65" s="1" customFormat="1" ht="25.5" customHeight="1">
      <c r="B150" s="35"/>
      <c r="C150" s="173" t="s">
        <v>251</v>
      </c>
      <c r="D150" s="173" t="s">
        <v>168</v>
      </c>
      <c r="E150" s="174" t="s">
        <v>535</v>
      </c>
      <c r="F150" s="240" t="s">
        <v>536</v>
      </c>
      <c r="G150" s="240"/>
      <c r="H150" s="240"/>
      <c r="I150" s="240"/>
      <c r="J150" s="175" t="s">
        <v>171</v>
      </c>
      <c r="K150" s="176">
        <v>1591.1</v>
      </c>
      <c r="L150" s="243">
        <v>0</v>
      </c>
      <c r="M150" s="244"/>
      <c r="N150" s="239">
        <f t="shared" si="15"/>
        <v>0</v>
      </c>
      <c r="O150" s="239"/>
      <c r="P150" s="239"/>
      <c r="Q150" s="239"/>
      <c r="R150" s="37"/>
      <c r="T150" s="178" t="s">
        <v>20</v>
      </c>
      <c r="U150" s="44" t="s">
        <v>44</v>
      </c>
      <c r="V150" s="36"/>
      <c r="W150" s="179">
        <f t="shared" si="16"/>
        <v>0</v>
      </c>
      <c r="X150" s="179">
        <v>0</v>
      </c>
      <c r="Y150" s="179">
        <f t="shared" si="17"/>
        <v>0</v>
      </c>
      <c r="Z150" s="179">
        <v>0</v>
      </c>
      <c r="AA150" s="180">
        <f t="shared" si="18"/>
        <v>0</v>
      </c>
      <c r="AR150" s="19" t="s">
        <v>183</v>
      </c>
      <c r="AT150" s="19" t="s">
        <v>168</v>
      </c>
      <c r="AU150" s="19" t="s">
        <v>89</v>
      </c>
      <c r="AY150" s="19" t="s">
        <v>167</v>
      </c>
      <c r="BE150" s="118">
        <f t="shared" si="19"/>
        <v>0</v>
      </c>
      <c r="BF150" s="118">
        <f t="shared" si="20"/>
        <v>0</v>
      </c>
      <c r="BG150" s="118">
        <f t="shared" si="21"/>
        <v>0</v>
      </c>
      <c r="BH150" s="118">
        <f t="shared" si="22"/>
        <v>0</v>
      </c>
      <c r="BI150" s="118">
        <f t="shared" si="23"/>
        <v>0</v>
      </c>
      <c r="BJ150" s="19" t="s">
        <v>89</v>
      </c>
      <c r="BK150" s="118">
        <f t="shared" si="24"/>
        <v>0</v>
      </c>
      <c r="BL150" s="19" t="s">
        <v>183</v>
      </c>
      <c r="BM150" s="19" t="s">
        <v>537</v>
      </c>
    </row>
    <row r="151" spans="2:65" s="1" customFormat="1" ht="38.25" customHeight="1">
      <c r="B151" s="35"/>
      <c r="C151" s="173" t="s">
        <v>255</v>
      </c>
      <c r="D151" s="173" t="s">
        <v>168</v>
      </c>
      <c r="E151" s="174" t="s">
        <v>538</v>
      </c>
      <c r="F151" s="240" t="s">
        <v>539</v>
      </c>
      <c r="G151" s="240"/>
      <c r="H151" s="240"/>
      <c r="I151" s="240"/>
      <c r="J151" s="175" t="s">
        <v>195</v>
      </c>
      <c r="K151" s="176">
        <v>12</v>
      </c>
      <c r="L151" s="243">
        <v>0</v>
      </c>
      <c r="M151" s="244"/>
      <c r="N151" s="239">
        <f t="shared" si="15"/>
        <v>0</v>
      </c>
      <c r="O151" s="239"/>
      <c r="P151" s="239"/>
      <c r="Q151" s="239"/>
      <c r="R151" s="37"/>
      <c r="T151" s="178" t="s">
        <v>20</v>
      </c>
      <c r="U151" s="44" t="s">
        <v>44</v>
      </c>
      <c r="V151" s="36"/>
      <c r="W151" s="179">
        <f t="shared" si="16"/>
        <v>0</v>
      </c>
      <c r="X151" s="179">
        <v>3.0200000000000001E-3</v>
      </c>
      <c r="Y151" s="179">
        <f t="shared" si="17"/>
        <v>3.6240000000000001E-2</v>
      </c>
      <c r="Z151" s="179">
        <v>0</v>
      </c>
      <c r="AA151" s="180">
        <f t="shared" si="18"/>
        <v>0</v>
      </c>
      <c r="AR151" s="19" t="s">
        <v>183</v>
      </c>
      <c r="AT151" s="19" t="s">
        <v>168</v>
      </c>
      <c r="AU151" s="19" t="s">
        <v>89</v>
      </c>
      <c r="AY151" s="19" t="s">
        <v>167</v>
      </c>
      <c r="BE151" s="118">
        <f t="shared" si="19"/>
        <v>0</v>
      </c>
      <c r="BF151" s="118">
        <f t="shared" si="20"/>
        <v>0</v>
      </c>
      <c r="BG151" s="118">
        <f t="shared" si="21"/>
        <v>0</v>
      </c>
      <c r="BH151" s="118">
        <f t="shared" si="22"/>
        <v>0</v>
      </c>
      <c r="BI151" s="118">
        <f t="shared" si="23"/>
        <v>0</v>
      </c>
      <c r="BJ151" s="19" t="s">
        <v>89</v>
      </c>
      <c r="BK151" s="118">
        <f t="shared" si="24"/>
        <v>0</v>
      </c>
      <c r="BL151" s="19" t="s">
        <v>183</v>
      </c>
      <c r="BM151" s="19" t="s">
        <v>540</v>
      </c>
    </row>
    <row r="152" spans="2:65" s="1" customFormat="1" ht="38.25" customHeight="1">
      <c r="B152" s="35"/>
      <c r="C152" s="173" t="s">
        <v>259</v>
      </c>
      <c r="D152" s="173" t="s">
        <v>168</v>
      </c>
      <c r="E152" s="174" t="s">
        <v>541</v>
      </c>
      <c r="F152" s="240" t="s">
        <v>542</v>
      </c>
      <c r="G152" s="240"/>
      <c r="H152" s="240"/>
      <c r="I152" s="240"/>
      <c r="J152" s="175" t="s">
        <v>195</v>
      </c>
      <c r="K152" s="176">
        <v>12</v>
      </c>
      <c r="L152" s="243">
        <v>0</v>
      </c>
      <c r="M152" s="244"/>
      <c r="N152" s="239">
        <f t="shared" si="15"/>
        <v>0</v>
      </c>
      <c r="O152" s="239"/>
      <c r="P152" s="239"/>
      <c r="Q152" s="239"/>
      <c r="R152" s="37"/>
      <c r="T152" s="178" t="s">
        <v>20</v>
      </c>
      <c r="U152" s="44" t="s">
        <v>44</v>
      </c>
      <c r="V152" s="36"/>
      <c r="W152" s="179">
        <f t="shared" si="16"/>
        <v>0</v>
      </c>
      <c r="X152" s="179">
        <v>1.7600000000000001E-3</v>
      </c>
      <c r="Y152" s="179">
        <f t="shared" si="17"/>
        <v>2.112E-2</v>
      </c>
      <c r="Z152" s="179">
        <v>0</v>
      </c>
      <c r="AA152" s="180">
        <f t="shared" si="18"/>
        <v>0</v>
      </c>
      <c r="AR152" s="19" t="s">
        <v>183</v>
      </c>
      <c r="AT152" s="19" t="s">
        <v>168</v>
      </c>
      <c r="AU152" s="19" t="s">
        <v>89</v>
      </c>
      <c r="AY152" s="19" t="s">
        <v>167</v>
      </c>
      <c r="BE152" s="118">
        <f t="shared" si="19"/>
        <v>0</v>
      </c>
      <c r="BF152" s="118">
        <f t="shared" si="20"/>
        <v>0</v>
      </c>
      <c r="BG152" s="118">
        <f t="shared" si="21"/>
        <v>0</v>
      </c>
      <c r="BH152" s="118">
        <f t="shared" si="22"/>
        <v>0</v>
      </c>
      <c r="BI152" s="118">
        <f t="shared" si="23"/>
        <v>0</v>
      </c>
      <c r="BJ152" s="19" t="s">
        <v>89</v>
      </c>
      <c r="BK152" s="118">
        <f t="shared" si="24"/>
        <v>0</v>
      </c>
      <c r="BL152" s="19" t="s">
        <v>183</v>
      </c>
      <c r="BM152" s="19" t="s">
        <v>543</v>
      </c>
    </row>
    <row r="153" spans="2:65" s="1" customFormat="1" ht="38.25" customHeight="1">
      <c r="B153" s="35"/>
      <c r="C153" s="173" t="s">
        <v>271</v>
      </c>
      <c r="D153" s="173" t="s">
        <v>168</v>
      </c>
      <c r="E153" s="174" t="s">
        <v>544</v>
      </c>
      <c r="F153" s="240" t="s">
        <v>545</v>
      </c>
      <c r="G153" s="240"/>
      <c r="H153" s="240"/>
      <c r="I153" s="240"/>
      <c r="J153" s="175" t="s">
        <v>195</v>
      </c>
      <c r="K153" s="176">
        <v>12</v>
      </c>
      <c r="L153" s="243">
        <v>0</v>
      </c>
      <c r="M153" s="244"/>
      <c r="N153" s="239">
        <f t="shared" si="15"/>
        <v>0</v>
      </c>
      <c r="O153" s="239"/>
      <c r="P153" s="239"/>
      <c r="Q153" s="239"/>
      <c r="R153" s="37"/>
      <c r="T153" s="178" t="s">
        <v>20</v>
      </c>
      <c r="U153" s="44" t="s">
        <v>44</v>
      </c>
      <c r="V153" s="36"/>
      <c r="W153" s="179">
        <f t="shared" si="16"/>
        <v>0</v>
      </c>
      <c r="X153" s="179">
        <v>0</v>
      </c>
      <c r="Y153" s="179">
        <f t="shared" si="17"/>
        <v>0</v>
      </c>
      <c r="Z153" s="179">
        <v>0</v>
      </c>
      <c r="AA153" s="180">
        <f t="shared" si="18"/>
        <v>0</v>
      </c>
      <c r="AR153" s="19" t="s">
        <v>183</v>
      </c>
      <c r="AT153" s="19" t="s">
        <v>168</v>
      </c>
      <c r="AU153" s="19" t="s">
        <v>89</v>
      </c>
      <c r="AY153" s="19" t="s">
        <v>167</v>
      </c>
      <c r="BE153" s="118">
        <f t="shared" si="19"/>
        <v>0</v>
      </c>
      <c r="BF153" s="118">
        <f t="shared" si="20"/>
        <v>0</v>
      </c>
      <c r="BG153" s="118">
        <f t="shared" si="21"/>
        <v>0</v>
      </c>
      <c r="BH153" s="118">
        <f t="shared" si="22"/>
        <v>0</v>
      </c>
      <c r="BI153" s="118">
        <f t="shared" si="23"/>
        <v>0</v>
      </c>
      <c r="BJ153" s="19" t="s">
        <v>89</v>
      </c>
      <c r="BK153" s="118">
        <f t="shared" si="24"/>
        <v>0</v>
      </c>
      <c r="BL153" s="19" t="s">
        <v>183</v>
      </c>
      <c r="BM153" s="19" t="s">
        <v>546</v>
      </c>
    </row>
    <row r="154" spans="2:65" s="1" customFormat="1" ht="25.5" customHeight="1">
      <c r="B154" s="35"/>
      <c r="C154" s="173" t="s">
        <v>275</v>
      </c>
      <c r="D154" s="173" t="s">
        <v>168</v>
      </c>
      <c r="E154" s="174" t="s">
        <v>547</v>
      </c>
      <c r="F154" s="240" t="s">
        <v>548</v>
      </c>
      <c r="G154" s="240"/>
      <c r="H154" s="240"/>
      <c r="I154" s="240"/>
      <c r="J154" s="175" t="s">
        <v>171</v>
      </c>
      <c r="K154" s="176">
        <v>427</v>
      </c>
      <c r="L154" s="243">
        <v>0</v>
      </c>
      <c r="M154" s="244"/>
      <c r="N154" s="239">
        <f t="shared" si="15"/>
        <v>0</v>
      </c>
      <c r="O154" s="239"/>
      <c r="P154" s="239"/>
      <c r="Q154" s="239"/>
      <c r="R154" s="37"/>
      <c r="T154" s="178" t="s">
        <v>20</v>
      </c>
      <c r="U154" s="44" t="s">
        <v>44</v>
      </c>
      <c r="V154" s="36"/>
      <c r="W154" s="179">
        <f t="shared" si="16"/>
        <v>0</v>
      </c>
      <c r="X154" s="179">
        <v>2.0000000000000002E-5</v>
      </c>
      <c r="Y154" s="179">
        <f t="shared" si="17"/>
        <v>8.5400000000000007E-3</v>
      </c>
      <c r="Z154" s="179">
        <v>0</v>
      </c>
      <c r="AA154" s="180">
        <f t="shared" si="18"/>
        <v>0</v>
      </c>
      <c r="AR154" s="19" t="s">
        <v>183</v>
      </c>
      <c r="AT154" s="19" t="s">
        <v>168</v>
      </c>
      <c r="AU154" s="19" t="s">
        <v>89</v>
      </c>
      <c r="AY154" s="19" t="s">
        <v>167</v>
      </c>
      <c r="BE154" s="118">
        <f t="shared" si="19"/>
        <v>0</v>
      </c>
      <c r="BF154" s="118">
        <f t="shared" si="20"/>
        <v>0</v>
      </c>
      <c r="BG154" s="118">
        <f t="shared" si="21"/>
        <v>0</v>
      </c>
      <c r="BH154" s="118">
        <f t="shared" si="22"/>
        <v>0</v>
      </c>
      <c r="BI154" s="118">
        <f t="shared" si="23"/>
        <v>0</v>
      </c>
      <c r="BJ154" s="19" t="s">
        <v>89</v>
      </c>
      <c r="BK154" s="118">
        <f t="shared" si="24"/>
        <v>0</v>
      </c>
      <c r="BL154" s="19" t="s">
        <v>183</v>
      </c>
      <c r="BM154" s="19" t="s">
        <v>549</v>
      </c>
    </row>
    <row r="155" spans="2:65" s="1" customFormat="1" ht="16.5" customHeight="1">
      <c r="B155" s="35"/>
      <c r="C155" s="173" t="s">
        <v>279</v>
      </c>
      <c r="D155" s="173" t="s">
        <v>168</v>
      </c>
      <c r="E155" s="174" t="s">
        <v>550</v>
      </c>
      <c r="F155" s="240" t="s">
        <v>551</v>
      </c>
      <c r="G155" s="240"/>
      <c r="H155" s="240"/>
      <c r="I155" s="240"/>
      <c r="J155" s="175" t="s">
        <v>171</v>
      </c>
      <c r="K155" s="176">
        <v>486</v>
      </c>
      <c r="L155" s="243">
        <v>0</v>
      </c>
      <c r="M155" s="244"/>
      <c r="N155" s="239">
        <f t="shared" si="15"/>
        <v>0</v>
      </c>
      <c r="O155" s="239"/>
      <c r="P155" s="239"/>
      <c r="Q155" s="239"/>
      <c r="R155" s="37"/>
      <c r="T155" s="178" t="s">
        <v>20</v>
      </c>
      <c r="U155" s="44" t="s">
        <v>44</v>
      </c>
      <c r="V155" s="36"/>
      <c r="W155" s="179">
        <f t="shared" si="16"/>
        <v>0</v>
      </c>
      <c r="X155" s="179">
        <v>2.0000000000000002E-5</v>
      </c>
      <c r="Y155" s="179">
        <f t="shared" si="17"/>
        <v>9.7200000000000012E-3</v>
      </c>
      <c r="Z155" s="179">
        <v>0</v>
      </c>
      <c r="AA155" s="180">
        <f t="shared" si="18"/>
        <v>0</v>
      </c>
      <c r="AR155" s="19" t="s">
        <v>183</v>
      </c>
      <c r="AT155" s="19" t="s">
        <v>168</v>
      </c>
      <c r="AU155" s="19" t="s">
        <v>89</v>
      </c>
      <c r="AY155" s="19" t="s">
        <v>167</v>
      </c>
      <c r="BE155" s="118">
        <f t="shared" si="19"/>
        <v>0</v>
      </c>
      <c r="BF155" s="118">
        <f t="shared" si="20"/>
        <v>0</v>
      </c>
      <c r="BG155" s="118">
        <f t="shared" si="21"/>
        <v>0</v>
      </c>
      <c r="BH155" s="118">
        <f t="shared" si="22"/>
        <v>0</v>
      </c>
      <c r="BI155" s="118">
        <f t="shared" si="23"/>
        <v>0</v>
      </c>
      <c r="BJ155" s="19" t="s">
        <v>89</v>
      </c>
      <c r="BK155" s="118">
        <f t="shared" si="24"/>
        <v>0</v>
      </c>
      <c r="BL155" s="19" t="s">
        <v>183</v>
      </c>
      <c r="BM155" s="19" t="s">
        <v>552</v>
      </c>
    </row>
    <row r="156" spans="2:65" s="1" customFormat="1" ht="16.5" customHeight="1">
      <c r="B156" s="35"/>
      <c r="C156" s="173" t="s">
        <v>283</v>
      </c>
      <c r="D156" s="173" t="s">
        <v>168</v>
      </c>
      <c r="E156" s="174" t="s">
        <v>553</v>
      </c>
      <c r="F156" s="240" t="s">
        <v>554</v>
      </c>
      <c r="G156" s="240"/>
      <c r="H156" s="240"/>
      <c r="I156" s="240"/>
      <c r="J156" s="175" t="s">
        <v>171</v>
      </c>
      <c r="K156" s="176">
        <v>50</v>
      </c>
      <c r="L156" s="243">
        <v>0</v>
      </c>
      <c r="M156" s="244"/>
      <c r="N156" s="239">
        <f t="shared" si="15"/>
        <v>0</v>
      </c>
      <c r="O156" s="239"/>
      <c r="P156" s="239"/>
      <c r="Q156" s="239"/>
      <c r="R156" s="37"/>
      <c r="T156" s="178" t="s">
        <v>20</v>
      </c>
      <c r="U156" s="44" t="s">
        <v>44</v>
      </c>
      <c r="V156" s="36"/>
      <c r="W156" s="179">
        <f t="shared" si="16"/>
        <v>0</v>
      </c>
      <c r="X156" s="179">
        <v>3.0000000000000001E-5</v>
      </c>
      <c r="Y156" s="179">
        <f t="shared" si="17"/>
        <v>1.5E-3</v>
      </c>
      <c r="Z156" s="179">
        <v>0</v>
      </c>
      <c r="AA156" s="180">
        <f t="shared" si="18"/>
        <v>0</v>
      </c>
      <c r="AR156" s="19" t="s">
        <v>183</v>
      </c>
      <c r="AT156" s="19" t="s">
        <v>168</v>
      </c>
      <c r="AU156" s="19" t="s">
        <v>89</v>
      </c>
      <c r="AY156" s="19" t="s">
        <v>167</v>
      </c>
      <c r="BE156" s="118">
        <f t="shared" si="19"/>
        <v>0</v>
      </c>
      <c r="BF156" s="118">
        <f t="shared" si="20"/>
        <v>0</v>
      </c>
      <c r="BG156" s="118">
        <f t="shared" si="21"/>
        <v>0</v>
      </c>
      <c r="BH156" s="118">
        <f t="shared" si="22"/>
        <v>0</v>
      </c>
      <c r="BI156" s="118">
        <f t="shared" si="23"/>
        <v>0</v>
      </c>
      <c r="BJ156" s="19" t="s">
        <v>89</v>
      </c>
      <c r="BK156" s="118">
        <f t="shared" si="24"/>
        <v>0</v>
      </c>
      <c r="BL156" s="19" t="s">
        <v>183</v>
      </c>
      <c r="BM156" s="19" t="s">
        <v>555</v>
      </c>
    </row>
    <row r="157" spans="2:65" s="10" customFormat="1" ht="29.85" customHeight="1">
      <c r="B157" s="162"/>
      <c r="C157" s="163"/>
      <c r="D157" s="172" t="s">
        <v>388</v>
      </c>
      <c r="E157" s="172"/>
      <c r="F157" s="172"/>
      <c r="G157" s="172"/>
      <c r="H157" s="172"/>
      <c r="I157" s="172"/>
      <c r="J157" s="172"/>
      <c r="K157" s="172"/>
      <c r="L157" s="172"/>
      <c r="M157" s="172"/>
      <c r="N157" s="250">
        <f>BK157</f>
        <v>0</v>
      </c>
      <c r="O157" s="251"/>
      <c r="P157" s="251"/>
      <c r="Q157" s="251"/>
      <c r="R157" s="165"/>
      <c r="T157" s="166"/>
      <c r="U157" s="163"/>
      <c r="V157" s="163"/>
      <c r="W157" s="167">
        <f>W158</f>
        <v>0</v>
      </c>
      <c r="X157" s="163"/>
      <c r="Y157" s="167">
        <f>Y158</f>
        <v>0</v>
      </c>
      <c r="Z157" s="163"/>
      <c r="AA157" s="168">
        <f>AA158</f>
        <v>0</v>
      </c>
      <c r="AR157" s="169" t="s">
        <v>84</v>
      </c>
      <c r="AT157" s="170" t="s">
        <v>76</v>
      </c>
      <c r="AU157" s="170" t="s">
        <v>84</v>
      </c>
      <c r="AY157" s="169" t="s">
        <v>167</v>
      </c>
      <c r="BK157" s="171">
        <f>BK158</f>
        <v>0</v>
      </c>
    </row>
    <row r="158" spans="2:65" s="1" customFormat="1" ht="38.25" customHeight="1">
      <c r="B158" s="35"/>
      <c r="C158" s="173" t="s">
        <v>287</v>
      </c>
      <c r="D158" s="173" t="s">
        <v>168</v>
      </c>
      <c r="E158" s="174" t="s">
        <v>397</v>
      </c>
      <c r="F158" s="240" t="s">
        <v>398</v>
      </c>
      <c r="G158" s="240"/>
      <c r="H158" s="240"/>
      <c r="I158" s="240"/>
      <c r="J158" s="175" t="s">
        <v>230</v>
      </c>
      <c r="K158" s="176">
        <v>88.3</v>
      </c>
      <c r="L158" s="243">
        <v>0</v>
      </c>
      <c r="M158" s="244"/>
      <c r="N158" s="239">
        <f>ROUND(L158*K158,2)</f>
        <v>0</v>
      </c>
      <c r="O158" s="239"/>
      <c r="P158" s="239"/>
      <c r="Q158" s="239"/>
      <c r="R158" s="37"/>
      <c r="T158" s="178" t="s">
        <v>20</v>
      </c>
      <c r="U158" s="44" t="s">
        <v>44</v>
      </c>
      <c r="V158" s="36"/>
      <c r="W158" s="179">
        <f>V158*K158</f>
        <v>0</v>
      </c>
      <c r="X158" s="179">
        <v>0</v>
      </c>
      <c r="Y158" s="179">
        <f>X158*K158</f>
        <v>0</v>
      </c>
      <c r="Z158" s="179">
        <v>0</v>
      </c>
      <c r="AA158" s="180">
        <f>Z158*K158</f>
        <v>0</v>
      </c>
      <c r="AR158" s="19" t="s">
        <v>183</v>
      </c>
      <c r="AT158" s="19" t="s">
        <v>168</v>
      </c>
      <c r="AU158" s="19" t="s">
        <v>89</v>
      </c>
      <c r="AY158" s="19" t="s">
        <v>167</v>
      </c>
      <c r="BE158" s="118">
        <f>IF(U158="základná",N158,0)</f>
        <v>0</v>
      </c>
      <c r="BF158" s="118">
        <f>IF(U158="znížená",N158,0)</f>
        <v>0</v>
      </c>
      <c r="BG158" s="118">
        <f>IF(U158="zákl. prenesená",N158,0)</f>
        <v>0</v>
      </c>
      <c r="BH158" s="118">
        <f>IF(U158="zníž. prenesená",N158,0)</f>
        <v>0</v>
      </c>
      <c r="BI158" s="118">
        <f>IF(U158="nulová",N158,0)</f>
        <v>0</v>
      </c>
      <c r="BJ158" s="19" t="s">
        <v>89</v>
      </c>
      <c r="BK158" s="118">
        <f>ROUND(L158*K158,2)</f>
        <v>0</v>
      </c>
      <c r="BL158" s="19" t="s">
        <v>183</v>
      </c>
      <c r="BM158" s="19" t="s">
        <v>556</v>
      </c>
    </row>
    <row r="159" spans="2:65" s="10" customFormat="1" ht="37.35" customHeight="1">
      <c r="B159" s="162"/>
      <c r="C159" s="163"/>
      <c r="D159" s="164" t="s">
        <v>137</v>
      </c>
      <c r="E159" s="164"/>
      <c r="F159" s="164"/>
      <c r="G159" s="164"/>
      <c r="H159" s="164"/>
      <c r="I159" s="164"/>
      <c r="J159" s="164"/>
      <c r="K159" s="164"/>
      <c r="L159" s="164"/>
      <c r="M159" s="164"/>
      <c r="N159" s="277">
        <f>BK159</f>
        <v>0</v>
      </c>
      <c r="O159" s="278"/>
      <c r="P159" s="278"/>
      <c r="Q159" s="278"/>
      <c r="R159" s="165"/>
      <c r="T159" s="166"/>
      <c r="U159" s="163"/>
      <c r="V159" s="163"/>
      <c r="W159" s="167">
        <f>W160+W162+W169</f>
        <v>0</v>
      </c>
      <c r="X159" s="163"/>
      <c r="Y159" s="167">
        <f>Y160+Y162+Y169</f>
        <v>0.85706870000000013</v>
      </c>
      <c r="Z159" s="163"/>
      <c r="AA159" s="168">
        <f>AA160+AA162+AA169</f>
        <v>0.63449100000000003</v>
      </c>
      <c r="AR159" s="169" t="s">
        <v>89</v>
      </c>
      <c r="AT159" s="170" t="s">
        <v>76</v>
      </c>
      <c r="AU159" s="170" t="s">
        <v>77</v>
      </c>
      <c r="AY159" s="169" t="s">
        <v>167</v>
      </c>
      <c r="BK159" s="171">
        <f>BK160+BK162+BK169</f>
        <v>0</v>
      </c>
    </row>
    <row r="160" spans="2:65" s="10" customFormat="1" ht="19.95" customHeight="1">
      <c r="B160" s="162"/>
      <c r="C160" s="163"/>
      <c r="D160" s="172" t="s">
        <v>140</v>
      </c>
      <c r="E160" s="172"/>
      <c r="F160" s="172"/>
      <c r="G160" s="172"/>
      <c r="H160" s="172"/>
      <c r="I160" s="172"/>
      <c r="J160" s="172"/>
      <c r="K160" s="172"/>
      <c r="L160" s="172"/>
      <c r="M160" s="172"/>
      <c r="N160" s="275">
        <f>BK160</f>
        <v>0</v>
      </c>
      <c r="O160" s="276"/>
      <c r="P160" s="276"/>
      <c r="Q160" s="276"/>
      <c r="R160" s="165"/>
      <c r="T160" s="166"/>
      <c r="U160" s="163"/>
      <c r="V160" s="163"/>
      <c r="W160" s="167">
        <f>W161</f>
        <v>0</v>
      </c>
      <c r="X160" s="163"/>
      <c r="Y160" s="167">
        <f>Y161</f>
        <v>0.58175700000000008</v>
      </c>
      <c r="Z160" s="163"/>
      <c r="AA160" s="168">
        <f>AA161</f>
        <v>0</v>
      </c>
      <c r="AR160" s="169" t="s">
        <v>89</v>
      </c>
      <c r="AT160" s="170" t="s">
        <v>76</v>
      </c>
      <c r="AU160" s="170" t="s">
        <v>84</v>
      </c>
      <c r="AY160" s="169" t="s">
        <v>167</v>
      </c>
      <c r="BK160" s="171">
        <f>BK161</f>
        <v>0</v>
      </c>
    </row>
    <row r="161" spans="2:65" s="1" customFormat="1" ht="38.25" customHeight="1">
      <c r="B161" s="35"/>
      <c r="C161" s="173" t="s">
        <v>291</v>
      </c>
      <c r="D161" s="173" t="s">
        <v>168</v>
      </c>
      <c r="E161" s="174" t="s">
        <v>557</v>
      </c>
      <c r="F161" s="240" t="s">
        <v>558</v>
      </c>
      <c r="G161" s="240"/>
      <c r="H161" s="240"/>
      <c r="I161" s="240"/>
      <c r="J161" s="175" t="s">
        <v>171</v>
      </c>
      <c r="K161" s="176">
        <v>56.1</v>
      </c>
      <c r="L161" s="243">
        <v>0</v>
      </c>
      <c r="M161" s="244"/>
      <c r="N161" s="239">
        <f>ROUND(L161*K161,2)</f>
        <v>0</v>
      </c>
      <c r="O161" s="239"/>
      <c r="P161" s="239"/>
      <c r="Q161" s="239"/>
      <c r="R161" s="37"/>
      <c r="T161" s="178" t="s">
        <v>20</v>
      </c>
      <c r="U161" s="44" t="s">
        <v>44</v>
      </c>
      <c r="V161" s="36"/>
      <c r="W161" s="179">
        <f>V161*K161</f>
        <v>0</v>
      </c>
      <c r="X161" s="179">
        <v>1.0370000000000001E-2</v>
      </c>
      <c r="Y161" s="179">
        <f>X161*K161</f>
        <v>0.58175700000000008</v>
      </c>
      <c r="Z161" s="179">
        <v>0</v>
      </c>
      <c r="AA161" s="180">
        <f>Z161*K161</f>
        <v>0</v>
      </c>
      <c r="AR161" s="19" t="s">
        <v>172</v>
      </c>
      <c r="AT161" s="19" t="s">
        <v>168</v>
      </c>
      <c r="AU161" s="19" t="s">
        <v>89</v>
      </c>
      <c r="AY161" s="19" t="s">
        <v>167</v>
      </c>
      <c r="BE161" s="118">
        <f>IF(U161="základná",N161,0)</f>
        <v>0</v>
      </c>
      <c r="BF161" s="118">
        <f>IF(U161="znížená",N161,0)</f>
        <v>0</v>
      </c>
      <c r="BG161" s="118">
        <f>IF(U161="zákl. prenesená",N161,0)</f>
        <v>0</v>
      </c>
      <c r="BH161" s="118">
        <f>IF(U161="zníž. prenesená",N161,0)</f>
        <v>0</v>
      </c>
      <c r="BI161" s="118">
        <f>IF(U161="nulová",N161,0)</f>
        <v>0</v>
      </c>
      <c r="BJ161" s="19" t="s">
        <v>89</v>
      </c>
      <c r="BK161" s="118">
        <f>ROUND(L161*K161,2)</f>
        <v>0</v>
      </c>
      <c r="BL161" s="19" t="s">
        <v>172</v>
      </c>
      <c r="BM161" s="19" t="s">
        <v>559</v>
      </c>
    </row>
    <row r="162" spans="2:65" s="10" customFormat="1" ht="29.85" customHeight="1">
      <c r="B162" s="162"/>
      <c r="C162" s="163"/>
      <c r="D162" s="172" t="s">
        <v>449</v>
      </c>
      <c r="E162" s="172"/>
      <c r="F162" s="172"/>
      <c r="G162" s="172"/>
      <c r="H162" s="172"/>
      <c r="I162" s="172"/>
      <c r="J162" s="172"/>
      <c r="K162" s="172"/>
      <c r="L162" s="172"/>
      <c r="M162" s="172"/>
      <c r="N162" s="250">
        <f>BK162</f>
        <v>0</v>
      </c>
      <c r="O162" s="251"/>
      <c r="P162" s="251"/>
      <c r="Q162" s="251"/>
      <c r="R162" s="165"/>
      <c r="T162" s="166"/>
      <c r="U162" s="163"/>
      <c r="V162" s="163"/>
      <c r="W162" s="167">
        <f>SUM(W163:W168)</f>
        <v>0</v>
      </c>
      <c r="X162" s="163"/>
      <c r="Y162" s="167">
        <f>SUM(Y163:Y168)</f>
        <v>0.24128610000000003</v>
      </c>
      <c r="Z162" s="163"/>
      <c r="AA162" s="168">
        <f>SUM(AA163:AA168)</f>
        <v>0.63449100000000003</v>
      </c>
      <c r="AR162" s="169" t="s">
        <v>89</v>
      </c>
      <c r="AT162" s="170" t="s">
        <v>76</v>
      </c>
      <c r="AU162" s="170" t="s">
        <v>84</v>
      </c>
      <c r="AY162" s="169" t="s">
        <v>167</v>
      </c>
      <c r="BK162" s="171">
        <f>SUM(BK163:BK168)</f>
        <v>0</v>
      </c>
    </row>
    <row r="163" spans="2:65" s="1" customFormat="1" ht="16.5" customHeight="1">
      <c r="B163" s="35"/>
      <c r="C163" s="173" t="s">
        <v>295</v>
      </c>
      <c r="D163" s="173" t="s">
        <v>168</v>
      </c>
      <c r="E163" s="174" t="s">
        <v>560</v>
      </c>
      <c r="F163" s="240" t="s">
        <v>561</v>
      </c>
      <c r="G163" s="240"/>
      <c r="H163" s="240"/>
      <c r="I163" s="240"/>
      <c r="J163" s="175" t="s">
        <v>171</v>
      </c>
      <c r="K163" s="176">
        <v>56.1</v>
      </c>
      <c r="L163" s="243">
        <v>0</v>
      </c>
      <c r="M163" s="244"/>
      <c r="N163" s="239">
        <f t="shared" ref="N163:N168" si="25">ROUND(L163*K163,2)</f>
        <v>0</v>
      </c>
      <c r="O163" s="239"/>
      <c r="P163" s="239"/>
      <c r="Q163" s="239"/>
      <c r="R163" s="37"/>
      <c r="T163" s="178" t="s">
        <v>20</v>
      </c>
      <c r="U163" s="44" t="s">
        <v>44</v>
      </c>
      <c r="V163" s="36"/>
      <c r="W163" s="179">
        <f t="shared" ref="W163:W168" si="26">V163*K163</f>
        <v>0</v>
      </c>
      <c r="X163" s="179">
        <v>3.8000000000000002E-4</v>
      </c>
      <c r="Y163" s="179">
        <f t="shared" ref="Y163:Y168" si="27">X163*K163</f>
        <v>2.1318E-2</v>
      </c>
      <c r="Z163" s="179">
        <v>0</v>
      </c>
      <c r="AA163" s="180">
        <f t="shared" ref="AA163:AA168" si="28">Z163*K163</f>
        <v>0</v>
      </c>
      <c r="AR163" s="19" t="s">
        <v>172</v>
      </c>
      <c r="AT163" s="19" t="s">
        <v>168</v>
      </c>
      <c r="AU163" s="19" t="s">
        <v>89</v>
      </c>
      <c r="AY163" s="19" t="s">
        <v>167</v>
      </c>
      <c r="BE163" s="118">
        <f t="shared" ref="BE163:BE168" si="29">IF(U163="základná",N163,0)</f>
        <v>0</v>
      </c>
      <c r="BF163" s="118">
        <f t="shared" ref="BF163:BF168" si="30">IF(U163="znížená",N163,0)</f>
        <v>0</v>
      </c>
      <c r="BG163" s="118">
        <f t="shared" ref="BG163:BG168" si="31">IF(U163="zákl. prenesená",N163,0)</f>
        <v>0</v>
      </c>
      <c r="BH163" s="118">
        <f t="shared" ref="BH163:BH168" si="32">IF(U163="zníž. prenesená",N163,0)</f>
        <v>0</v>
      </c>
      <c r="BI163" s="118">
        <f t="shared" ref="BI163:BI168" si="33">IF(U163="nulová",N163,0)</f>
        <v>0</v>
      </c>
      <c r="BJ163" s="19" t="s">
        <v>89</v>
      </c>
      <c r="BK163" s="118">
        <f t="shared" ref="BK163:BK168" si="34">ROUND(L163*K163,2)</f>
        <v>0</v>
      </c>
      <c r="BL163" s="19" t="s">
        <v>172</v>
      </c>
      <c r="BM163" s="19" t="s">
        <v>562</v>
      </c>
    </row>
    <row r="164" spans="2:65" s="1" customFormat="1" ht="25.5" customHeight="1">
      <c r="B164" s="35"/>
      <c r="C164" s="181" t="s">
        <v>299</v>
      </c>
      <c r="D164" s="181" t="s">
        <v>174</v>
      </c>
      <c r="E164" s="182" t="s">
        <v>563</v>
      </c>
      <c r="F164" s="241" t="s">
        <v>564</v>
      </c>
      <c r="G164" s="241"/>
      <c r="H164" s="241"/>
      <c r="I164" s="241"/>
      <c r="J164" s="183" t="s">
        <v>195</v>
      </c>
      <c r="K164" s="184">
        <v>179.52</v>
      </c>
      <c r="L164" s="245">
        <v>0</v>
      </c>
      <c r="M164" s="246"/>
      <c r="N164" s="247">
        <f t="shared" si="25"/>
        <v>0</v>
      </c>
      <c r="O164" s="239"/>
      <c r="P164" s="239"/>
      <c r="Q164" s="239"/>
      <c r="R164" s="37"/>
      <c r="T164" s="178" t="s">
        <v>20</v>
      </c>
      <c r="U164" s="44" t="s">
        <v>44</v>
      </c>
      <c r="V164" s="36"/>
      <c r="W164" s="179">
        <f t="shared" si="26"/>
        <v>0</v>
      </c>
      <c r="X164" s="179">
        <v>5.5000000000000003E-4</v>
      </c>
      <c r="Y164" s="179">
        <f t="shared" si="27"/>
        <v>9.8736000000000018E-2</v>
      </c>
      <c r="Z164" s="179">
        <v>0</v>
      </c>
      <c r="AA164" s="180">
        <f t="shared" si="28"/>
        <v>0</v>
      </c>
      <c r="AR164" s="19" t="s">
        <v>177</v>
      </c>
      <c r="AT164" s="19" t="s">
        <v>174</v>
      </c>
      <c r="AU164" s="19" t="s">
        <v>89</v>
      </c>
      <c r="AY164" s="19" t="s">
        <v>167</v>
      </c>
      <c r="BE164" s="118">
        <f t="shared" si="29"/>
        <v>0</v>
      </c>
      <c r="BF164" s="118">
        <f t="shared" si="30"/>
        <v>0</v>
      </c>
      <c r="BG164" s="118">
        <f t="shared" si="31"/>
        <v>0</v>
      </c>
      <c r="BH164" s="118">
        <f t="shared" si="32"/>
        <v>0</v>
      </c>
      <c r="BI164" s="118">
        <f t="shared" si="33"/>
        <v>0</v>
      </c>
      <c r="BJ164" s="19" t="s">
        <v>89</v>
      </c>
      <c r="BK164" s="118">
        <f t="shared" si="34"/>
        <v>0</v>
      </c>
      <c r="BL164" s="19" t="s">
        <v>172</v>
      </c>
      <c r="BM164" s="19" t="s">
        <v>565</v>
      </c>
    </row>
    <row r="165" spans="2:65" s="1" customFormat="1" ht="16.5" customHeight="1">
      <c r="B165" s="35"/>
      <c r="C165" s="181" t="s">
        <v>177</v>
      </c>
      <c r="D165" s="181" t="s">
        <v>174</v>
      </c>
      <c r="E165" s="182" t="s">
        <v>566</v>
      </c>
      <c r="F165" s="241" t="s">
        <v>567</v>
      </c>
      <c r="G165" s="241"/>
      <c r="H165" s="241"/>
      <c r="I165" s="241"/>
      <c r="J165" s="183" t="s">
        <v>195</v>
      </c>
      <c r="K165" s="184">
        <v>22.44</v>
      </c>
      <c r="L165" s="245">
        <v>0</v>
      </c>
      <c r="M165" s="246"/>
      <c r="N165" s="247">
        <f t="shared" si="25"/>
        <v>0</v>
      </c>
      <c r="O165" s="239"/>
      <c r="P165" s="239"/>
      <c r="Q165" s="239"/>
      <c r="R165" s="37"/>
      <c r="T165" s="178" t="s">
        <v>20</v>
      </c>
      <c r="U165" s="44" t="s">
        <v>44</v>
      </c>
      <c r="V165" s="36"/>
      <c r="W165" s="179">
        <f t="shared" si="26"/>
        <v>0</v>
      </c>
      <c r="X165" s="179">
        <v>3.6999999999999999E-4</v>
      </c>
      <c r="Y165" s="179">
        <f t="shared" si="27"/>
        <v>8.3028000000000008E-3</v>
      </c>
      <c r="Z165" s="179">
        <v>0</v>
      </c>
      <c r="AA165" s="180">
        <f t="shared" si="28"/>
        <v>0</v>
      </c>
      <c r="AR165" s="19" t="s">
        <v>177</v>
      </c>
      <c r="AT165" s="19" t="s">
        <v>174</v>
      </c>
      <c r="AU165" s="19" t="s">
        <v>89</v>
      </c>
      <c r="AY165" s="19" t="s">
        <v>167</v>
      </c>
      <c r="BE165" s="118">
        <f t="shared" si="29"/>
        <v>0</v>
      </c>
      <c r="BF165" s="118">
        <f t="shared" si="30"/>
        <v>0</v>
      </c>
      <c r="BG165" s="118">
        <f t="shared" si="31"/>
        <v>0</v>
      </c>
      <c r="BH165" s="118">
        <f t="shared" si="32"/>
        <v>0</v>
      </c>
      <c r="BI165" s="118">
        <f t="shared" si="33"/>
        <v>0</v>
      </c>
      <c r="BJ165" s="19" t="s">
        <v>89</v>
      </c>
      <c r="BK165" s="118">
        <f t="shared" si="34"/>
        <v>0</v>
      </c>
      <c r="BL165" s="19" t="s">
        <v>172</v>
      </c>
      <c r="BM165" s="19" t="s">
        <v>568</v>
      </c>
    </row>
    <row r="166" spans="2:65" s="1" customFormat="1" ht="25.5" customHeight="1">
      <c r="B166" s="35"/>
      <c r="C166" s="181" t="s">
        <v>306</v>
      </c>
      <c r="D166" s="181" t="s">
        <v>174</v>
      </c>
      <c r="E166" s="182" t="s">
        <v>569</v>
      </c>
      <c r="F166" s="241" t="s">
        <v>570</v>
      </c>
      <c r="G166" s="241"/>
      <c r="H166" s="241"/>
      <c r="I166" s="241"/>
      <c r="J166" s="183" t="s">
        <v>195</v>
      </c>
      <c r="K166" s="184">
        <v>61.71</v>
      </c>
      <c r="L166" s="245">
        <v>0</v>
      </c>
      <c r="M166" s="246"/>
      <c r="N166" s="247">
        <f t="shared" si="25"/>
        <v>0</v>
      </c>
      <c r="O166" s="239"/>
      <c r="P166" s="239"/>
      <c r="Q166" s="239"/>
      <c r="R166" s="37"/>
      <c r="T166" s="178" t="s">
        <v>20</v>
      </c>
      <c r="U166" s="44" t="s">
        <v>44</v>
      </c>
      <c r="V166" s="36"/>
      <c r="W166" s="179">
        <f t="shared" si="26"/>
        <v>0</v>
      </c>
      <c r="X166" s="179">
        <v>1.83E-3</v>
      </c>
      <c r="Y166" s="179">
        <f t="shared" si="27"/>
        <v>0.11292930000000001</v>
      </c>
      <c r="Z166" s="179">
        <v>0</v>
      </c>
      <c r="AA166" s="180">
        <f t="shared" si="28"/>
        <v>0</v>
      </c>
      <c r="AR166" s="19" t="s">
        <v>177</v>
      </c>
      <c r="AT166" s="19" t="s">
        <v>174</v>
      </c>
      <c r="AU166" s="19" t="s">
        <v>89</v>
      </c>
      <c r="AY166" s="19" t="s">
        <v>167</v>
      </c>
      <c r="BE166" s="118">
        <f t="shared" si="29"/>
        <v>0</v>
      </c>
      <c r="BF166" s="118">
        <f t="shared" si="30"/>
        <v>0</v>
      </c>
      <c r="BG166" s="118">
        <f t="shared" si="31"/>
        <v>0</v>
      </c>
      <c r="BH166" s="118">
        <f t="shared" si="32"/>
        <v>0</v>
      </c>
      <c r="BI166" s="118">
        <f t="shared" si="33"/>
        <v>0</v>
      </c>
      <c r="BJ166" s="19" t="s">
        <v>89</v>
      </c>
      <c r="BK166" s="118">
        <f t="shared" si="34"/>
        <v>0</v>
      </c>
      <c r="BL166" s="19" t="s">
        <v>172</v>
      </c>
      <c r="BM166" s="19" t="s">
        <v>571</v>
      </c>
    </row>
    <row r="167" spans="2:65" s="1" customFormat="1" ht="25.5" customHeight="1">
      <c r="B167" s="35"/>
      <c r="C167" s="173" t="s">
        <v>310</v>
      </c>
      <c r="D167" s="173" t="s">
        <v>168</v>
      </c>
      <c r="E167" s="174" t="s">
        <v>572</v>
      </c>
      <c r="F167" s="240" t="s">
        <v>573</v>
      </c>
      <c r="G167" s="240"/>
      <c r="H167" s="240"/>
      <c r="I167" s="240"/>
      <c r="J167" s="175" t="s">
        <v>171</v>
      </c>
      <c r="K167" s="176">
        <v>56.1</v>
      </c>
      <c r="L167" s="243">
        <v>0</v>
      </c>
      <c r="M167" s="244"/>
      <c r="N167" s="239">
        <f t="shared" si="25"/>
        <v>0</v>
      </c>
      <c r="O167" s="239"/>
      <c r="P167" s="239"/>
      <c r="Q167" s="239"/>
      <c r="R167" s="37"/>
      <c r="T167" s="178" t="s">
        <v>20</v>
      </c>
      <c r="U167" s="44" t="s">
        <v>44</v>
      </c>
      <c r="V167" s="36"/>
      <c r="W167" s="179">
        <f t="shared" si="26"/>
        <v>0</v>
      </c>
      <c r="X167" s="179">
        <v>0</v>
      </c>
      <c r="Y167" s="179">
        <f t="shared" si="27"/>
        <v>0</v>
      </c>
      <c r="Z167" s="179">
        <v>1.1310000000000001E-2</v>
      </c>
      <c r="AA167" s="180">
        <f t="shared" si="28"/>
        <v>0.63449100000000003</v>
      </c>
      <c r="AR167" s="19" t="s">
        <v>172</v>
      </c>
      <c r="AT167" s="19" t="s">
        <v>168</v>
      </c>
      <c r="AU167" s="19" t="s">
        <v>89</v>
      </c>
      <c r="AY167" s="19" t="s">
        <v>167</v>
      </c>
      <c r="BE167" s="118">
        <f t="shared" si="29"/>
        <v>0</v>
      </c>
      <c r="BF167" s="118">
        <f t="shared" si="30"/>
        <v>0</v>
      </c>
      <c r="BG167" s="118">
        <f t="shared" si="31"/>
        <v>0</v>
      </c>
      <c r="BH167" s="118">
        <f t="shared" si="32"/>
        <v>0</v>
      </c>
      <c r="BI167" s="118">
        <f t="shared" si="33"/>
        <v>0</v>
      </c>
      <c r="BJ167" s="19" t="s">
        <v>89</v>
      </c>
      <c r="BK167" s="118">
        <f t="shared" si="34"/>
        <v>0</v>
      </c>
      <c r="BL167" s="19" t="s">
        <v>172</v>
      </c>
      <c r="BM167" s="19" t="s">
        <v>574</v>
      </c>
    </row>
    <row r="168" spans="2:65" s="1" customFormat="1" ht="38.25" customHeight="1">
      <c r="B168" s="35"/>
      <c r="C168" s="173" t="s">
        <v>256</v>
      </c>
      <c r="D168" s="173" t="s">
        <v>168</v>
      </c>
      <c r="E168" s="174" t="s">
        <v>575</v>
      </c>
      <c r="F168" s="240" t="s">
        <v>576</v>
      </c>
      <c r="G168" s="240"/>
      <c r="H168" s="240"/>
      <c r="I168" s="240"/>
      <c r="J168" s="175" t="s">
        <v>246</v>
      </c>
      <c r="K168" s="177">
        <v>0</v>
      </c>
      <c r="L168" s="243">
        <v>0</v>
      </c>
      <c r="M168" s="244"/>
      <c r="N168" s="239">
        <f t="shared" si="25"/>
        <v>0</v>
      </c>
      <c r="O168" s="239"/>
      <c r="P168" s="239"/>
      <c r="Q168" s="239"/>
      <c r="R168" s="37"/>
      <c r="T168" s="178" t="s">
        <v>20</v>
      </c>
      <c r="U168" s="44" t="s">
        <v>44</v>
      </c>
      <c r="V168" s="36"/>
      <c r="W168" s="179">
        <f t="shared" si="26"/>
        <v>0</v>
      </c>
      <c r="X168" s="179">
        <v>0</v>
      </c>
      <c r="Y168" s="179">
        <f t="shared" si="27"/>
        <v>0</v>
      </c>
      <c r="Z168" s="179">
        <v>0</v>
      </c>
      <c r="AA168" s="180">
        <f t="shared" si="28"/>
        <v>0</v>
      </c>
      <c r="AR168" s="19" t="s">
        <v>172</v>
      </c>
      <c r="AT168" s="19" t="s">
        <v>168</v>
      </c>
      <c r="AU168" s="19" t="s">
        <v>89</v>
      </c>
      <c r="AY168" s="19" t="s">
        <v>167</v>
      </c>
      <c r="BE168" s="118">
        <f t="shared" si="29"/>
        <v>0</v>
      </c>
      <c r="BF168" s="118">
        <f t="shared" si="30"/>
        <v>0</v>
      </c>
      <c r="BG168" s="118">
        <f t="shared" si="31"/>
        <v>0</v>
      </c>
      <c r="BH168" s="118">
        <f t="shared" si="32"/>
        <v>0</v>
      </c>
      <c r="BI168" s="118">
        <f t="shared" si="33"/>
        <v>0</v>
      </c>
      <c r="BJ168" s="19" t="s">
        <v>89</v>
      </c>
      <c r="BK168" s="118">
        <f t="shared" si="34"/>
        <v>0</v>
      </c>
      <c r="BL168" s="19" t="s">
        <v>172</v>
      </c>
      <c r="BM168" s="19" t="s">
        <v>577</v>
      </c>
    </row>
    <row r="169" spans="2:65" s="10" customFormat="1" ht="29.85" customHeight="1">
      <c r="B169" s="162"/>
      <c r="C169" s="163"/>
      <c r="D169" s="172" t="s">
        <v>474</v>
      </c>
      <c r="E169" s="172"/>
      <c r="F169" s="172"/>
      <c r="G169" s="172"/>
      <c r="H169" s="172"/>
      <c r="I169" s="172"/>
      <c r="J169" s="172"/>
      <c r="K169" s="172"/>
      <c r="L169" s="172"/>
      <c r="M169" s="172"/>
      <c r="N169" s="250">
        <f>BK169</f>
        <v>0</v>
      </c>
      <c r="O169" s="251"/>
      <c r="P169" s="251"/>
      <c r="Q169" s="251"/>
      <c r="R169" s="165"/>
      <c r="T169" s="166"/>
      <c r="U169" s="163"/>
      <c r="V169" s="163"/>
      <c r="W169" s="167">
        <f>SUM(W170:W174)</f>
        <v>0</v>
      </c>
      <c r="X169" s="163"/>
      <c r="Y169" s="167">
        <f>SUM(Y170:Y174)</f>
        <v>3.4025600000000003E-2</v>
      </c>
      <c r="Z169" s="163"/>
      <c r="AA169" s="168">
        <f>SUM(AA170:AA174)</f>
        <v>0</v>
      </c>
      <c r="AR169" s="169" t="s">
        <v>89</v>
      </c>
      <c r="AT169" s="170" t="s">
        <v>76</v>
      </c>
      <c r="AU169" s="170" t="s">
        <v>84</v>
      </c>
      <c r="AY169" s="169" t="s">
        <v>167</v>
      </c>
      <c r="BK169" s="171">
        <f>SUM(BK170:BK174)</f>
        <v>0</v>
      </c>
    </row>
    <row r="170" spans="2:65" s="1" customFormat="1" ht="38.25" customHeight="1">
      <c r="B170" s="35"/>
      <c r="C170" s="173" t="s">
        <v>317</v>
      </c>
      <c r="D170" s="173" t="s">
        <v>168</v>
      </c>
      <c r="E170" s="174" t="s">
        <v>578</v>
      </c>
      <c r="F170" s="240" t="s">
        <v>579</v>
      </c>
      <c r="G170" s="240"/>
      <c r="H170" s="240"/>
      <c r="I170" s="240"/>
      <c r="J170" s="175" t="s">
        <v>171</v>
      </c>
      <c r="K170" s="176">
        <v>109.76</v>
      </c>
      <c r="L170" s="243">
        <v>0</v>
      </c>
      <c r="M170" s="244"/>
      <c r="N170" s="239">
        <f>ROUND(L170*K170,2)</f>
        <v>0</v>
      </c>
      <c r="O170" s="239"/>
      <c r="P170" s="239"/>
      <c r="Q170" s="239"/>
      <c r="R170" s="37"/>
      <c r="T170" s="178" t="s">
        <v>20</v>
      </c>
      <c r="U170" s="44" t="s">
        <v>44</v>
      </c>
      <c r="V170" s="36"/>
      <c r="W170" s="179">
        <f>V170*K170</f>
        <v>0</v>
      </c>
      <c r="X170" s="179">
        <v>0</v>
      </c>
      <c r="Y170" s="179">
        <f>X170*K170</f>
        <v>0</v>
      </c>
      <c r="Z170" s="179">
        <v>0</v>
      </c>
      <c r="AA170" s="180">
        <f>Z170*K170</f>
        <v>0</v>
      </c>
      <c r="AR170" s="19" t="s">
        <v>172</v>
      </c>
      <c r="AT170" s="19" t="s">
        <v>168</v>
      </c>
      <c r="AU170" s="19" t="s">
        <v>89</v>
      </c>
      <c r="AY170" s="19" t="s">
        <v>167</v>
      </c>
      <c r="BE170" s="118">
        <f>IF(U170="základná",N170,0)</f>
        <v>0</v>
      </c>
      <c r="BF170" s="118">
        <f>IF(U170="znížená",N170,0)</f>
        <v>0</v>
      </c>
      <c r="BG170" s="118">
        <f>IF(U170="zákl. prenesená",N170,0)</f>
        <v>0</v>
      </c>
      <c r="BH170" s="118">
        <f>IF(U170="zníž. prenesená",N170,0)</f>
        <v>0</v>
      </c>
      <c r="BI170" s="118">
        <f>IF(U170="nulová",N170,0)</f>
        <v>0</v>
      </c>
      <c r="BJ170" s="19" t="s">
        <v>89</v>
      </c>
      <c r="BK170" s="118">
        <f>ROUND(L170*K170,2)</f>
        <v>0</v>
      </c>
      <c r="BL170" s="19" t="s">
        <v>172</v>
      </c>
      <c r="BM170" s="19" t="s">
        <v>580</v>
      </c>
    </row>
    <row r="171" spans="2:65" s="1" customFormat="1" ht="38.25" customHeight="1">
      <c r="B171" s="35"/>
      <c r="C171" s="173" t="s">
        <v>321</v>
      </c>
      <c r="D171" s="173" t="s">
        <v>168</v>
      </c>
      <c r="E171" s="174" t="s">
        <v>581</v>
      </c>
      <c r="F171" s="240" t="s">
        <v>582</v>
      </c>
      <c r="G171" s="240"/>
      <c r="H171" s="240"/>
      <c r="I171" s="240"/>
      <c r="J171" s="175" t="s">
        <v>171</v>
      </c>
      <c r="K171" s="176">
        <v>109.76</v>
      </c>
      <c r="L171" s="243">
        <v>0</v>
      </c>
      <c r="M171" s="244"/>
      <c r="N171" s="239">
        <f>ROUND(L171*K171,2)</f>
        <v>0</v>
      </c>
      <c r="O171" s="239"/>
      <c r="P171" s="239"/>
      <c r="Q171" s="239"/>
      <c r="R171" s="37"/>
      <c r="T171" s="178" t="s">
        <v>20</v>
      </c>
      <c r="U171" s="44" t="s">
        <v>44</v>
      </c>
      <c r="V171" s="36"/>
      <c r="W171" s="179">
        <f>V171*K171</f>
        <v>0</v>
      </c>
      <c r="X171" s="179">
        <v>1.6000000000000001E-4</v>
      </c>
      <c r="Y171" s="179">
        <f>X171*K171</f>
        <v>1.7561600000000004E-2</v>
      </c>
      <c r="Z171" s="179">
        <v>0</v>
      </c>
      <c r="AA171" s="180">
        <f>Z171*K171</f>
        <v>0</v>
      </c>
      <c r="AR171" s="19" t="s">
        <v>172</v>
      </c>
      <c r="AT171" s="19" t="s">
        <v>168</v>
      </c>
      <c r="AU171" s="19" t="s">
        <v>89</v>
      </c>
      <c r="AY171" s="19" t="s">
        <v>167</v>
      </c>
      <c r="BE171" s="118">
        <f>IF(U171="základná",N171,0)</f>
        <v>0</v>
      </c>
      <c r="BF171" s="118">
        <f>IF(U171="znížená",N171,0)</f>
        <v>0</v>
      </c>
      <c r="BG171" s="118">
        <f>IF(U171="zákl. prenesená",N171,0)</f>
        <v>0</v>
      </c>
      <c r="BH171" s="118">
        <f>IF(U171="zníž. prenesená",N171,0)</f>
        <v>0</v>
      </c>
      <c r="BI171" s="118">
        <f>IF(U171="nulová",N171,0)</f>
        <v>0</v>
      </c>
      <c r="BJ171" s="19" t="s">
        <v>89</v>
      </c>
      <c r="BK171" s="118">
        <f>ROUND(L171*K171,2)</f>
        <v>0</v>
      </c>
      <c r="BL171" s="19" t="s">
        <v>172</v>
      </c>
      <c r="BM171" s="19" t="s">
        <v>583</v>
      </c>
    </row>
    <row r="172" spans="2:65" s="1" customFormat="1" ht="25.5" customHeight="1">
      <c r="B172" s="35"/>
      <c r="C172" s="173" t="s">
        <v>325</v>
      </c>
      <c r="D172" s="173" t="s">
        <v>168</v>
      </c>
      <c r="E172" s="174" t="s">
        <v>584</v>
      </c>
      <c r="F172" s="240" t="s">
        <v>585</v>
      </c>
      <c r="G172" s="240"/>
      <c r="H172" s="240"/>
      <c r="I172" s="240"/>
      <c r="J172" s="175" t="s">
        <v>171</v>
      </c>
      <c r="K172" s="176">
        <v>109.76</v>
      </c>
      <c r="L172" s="243">
        <v>0</v>
      </c>
      <c r="M172" s="244"/>
      <c r="N172" s="239">
        <f>ROUND(L172*K172,2)</f>
        <v>0</v>
      </c>
      <c r="O172" s="239"/>
      <c r="P172" s="239"/>
      <c r="Q172" s="239"/>
      <c r="R172" s="37"/>
      <c r="T172" s="178" t="s">
        <v>20</v>
      </c>
      <c r="U172" s="44" t="s">
        <v>44</v>
      </c>
      <c r="V172" s="36"/>
      <c r="W172" s="179">
        <f>V172*K172</f>
        <v>0</v>
      </c>
      <c r="X172" s="179">
        <v>8.0000000000000007E-5</v>
      </c>
      <c r="Y172" s="179">
        <f>X172*K172</f>
        <v>8.7808000000000018E-3</v>
      </c>
      <c r="Z172" s="179">
        <v>0</v>
      </c>
      <c r="AA172" s="180">
        <f>Z172*K172</f>
        <v>0</v>
      </c>
      <c r="AR172" s="19" t="s">
        <v>172</v>
      </c>
      <c r="AT172" s="19" t="s">
        <v>168</v>
      </c>
      <c r="AU172" s="19" t="s">
        <v>89</v>
      </c>
      <c r="AY172" s="19" t="s">
        <v>167</v>
      </c>
      <c r="BE172" s="118">
        <f>IF(U172="základná",N172,0)</f>
        <v>0</v>
      </c>
      <c r="BF172" s="118">
        <f>IF(U172="znížená",N172,0)</f>
        <v>0</v>
      </c>
      <c r="BG172" s="118">
        <f>IF(U172="zákl. prenesená",N172,0)</f>
        <v>0</v>
      </c>
      <c r="BH172" s="118">
        <f>IF(U172="zníž. prenesená",N172,0)</f>
        <v>0</v>
      </c>
      <c r="BI172" s="118">
        <f>IF(U172="nulová",N172,0)</f>
        <v>0</v>
      </c>
      <c r="BJ172" s="19" t="s">
        <v>89</v>
      </c>
      <c r="BK172" s="118">
        <f>ROUND(L172*K172,2)</f>
        <v>0</v>
      </c>
      <c r="BL172" s="19" t="s">
        <v>172</v>
      </c>
      <c r="BM172" s="19" t="s">
        <v>586</v>
      </c>
    </row>
    <row r="173" spans="2:65" s="1" customFormat="1" ht="25.5" customHeight="1">
      <c r="B173" s="35"/>
      <c r="C173" s="173" t="s">
        <v>329</v>
      </c>
      <c r="D173" s="173" t="s">
        <v>168</v>
      </c>
      <c r="E173" s="174" t="s">
        <v>587</v>
      </c>
      <c r="F173" s="240" t="s">
        <v>588</v>
      </c>
      <c r="G173" s="240"/>
      <c r="H173" s="240"/>
      <c r="I173" s="240"/>
      <c r="J173" s="175" t="s">
        <v>171</v>
      </c>
      <c r="K173" s="176">
        <v>109.76</v>
      </c>
      <c r="L173" s="243">
        <v>0</v>
      </c>
      <c r="M173" s="244"/>
      <c r="N173" s="239">
        <f>ROUND(L173*K173,2)</f>
        <v>0</v>
      </c>
      <c r="O173" s="239"/>
      <c r="P173" s="239"/>
      <c r="Q173" s="239"/>
      <c r="R173" s="37"/>
      <c r="T173" s="178" t="s">
        <v>20</v>
      </c>
      <c r="U173" s="44" t="s">
        <v>44</v>
      </c>
      <c r="V173" s="36"/>
      <c r="W173" s="179">
        <f>V173*K173</f>
        <v>0</v>
      </c>
      <c r="X173" s="179">
        <v>6.9999999999999994E-5</v>
      </c>
      <c r="Y173" s="179">
        <f>X173*K173</f>
        <v>7.6831999999999994E-3</v>
      </c>
      <c r="Z173" s="179">
        <v>0</v>
      </c>
      <c r="AA173" s="180">
        <f>Z173*K173</f>
        <v>0</v>
      </c>
      <c r="AR173" s="19" t="s">
        <v>172</v>
      </c>
      <c r="AT173" s="19" t="s">
        <v>168</v>
      </c>
      <c r="AU173" s="19" t="s">
        <v>89</v>
      </c>
      <c r="AY173" s="19" t="s">
        <v>167</v>
      </c>
      <c r="BE173" s="118">
        <f>IF(U173="základná",N173,0)</f>
        <v>0</v>
      </c>
      <c r="BF173" s="118">
        <f>IF(U173="znížená",N173,0)</f>
        <v>0</v>
      </c>
      <c r="BG173" s="118">
        <f>IF(U173="zákl. prenesená",N173,0)</f>
        <v>0</v>
      </c>
      <c r="BH173" s="118">
        <f>IF(U173="zníž. prenesená",N173,0)</f>
        <v>0</v>
      </c>
      <c r="BI173" s="118">
        <f>IF(U173="nulová",N173,0)</f>
        <v>0</v>
      </c>
      <c r="BJ173" s="19" t="s">
        <v>89</v>
      </c>
      <c r="BK173" s="118">
        <f>ROUND(L173*K173,2)</f>
        <v>0</v>
      </c>
      <c r="BL173" s="19" t="s">
        <v>172</v>
      </c>
      <c r="BM173" s="19" t="s">
        <v>589</v>
      </c>
    </row>
    <row r="174" spans="2:65" s="1" customFormat="1" ht="25.5" customHeight="1">
      <c r="B174" s="35"/>
      <c r="C174" s="173" t="s">
        <v>333</v>
      </c>
      <c r="D174" s="173" t="s">
        <v>168</v>
      </c>
      <c r="E174" s="174" t="s">
        <v>590</v>
      </c>
      <c r="F174" s="240" t="s">
        <v>591</v>
      </c>
      <c r="G174" s="240"/>
      <c r="H174" s="240"/>
      <c r="I174" s="240"/>
      <c r="J174" s="175" t="s">
        <v>171</v>
      </c>
      <c r="K174" s="176">
        <v>109.76</v>
      </c>
      <c r="L174" s="243">
        <v>0</v>
      </c>
      <c r="M174" s="244"/>
      <c r="N174" s="239">
        <f>ROUND(L174*K174,2)</f>
        <v>0</v>
      </c>
      <c r="O174" s="239"/>
      <c r="P174" s="239"/>
      <c r="Q174" s="239"/>
      <c r="R174" s="37"/>
      <c r="T174" s="178" t="s">
        <v>20</v>
      </c>
      <c r="U174" s="44" t="s">
        <v>44</v>
      </c>
      <c r="V174" s="36"/>
      <c r="W174" s="179">
        <f>V174*K174</f>
        <v>0</v>
      </c>
      <c r="X174" s="179">
        <v>0</v>
      </c>
      <c r="Y174" s="179">
        <f>X174*K174</f>
        <v>0</v>
      </c>
      <c r="Z174" s="179">
        <v>0</v>
      </c>
      <c r="AA174" s="180">
        <f>Z174*K174</f>
        <v>0</v>
      </c>
      <c r="AR174" s="19" t="s">
        <v>172</v>
      </c>
      <c r="AT174" s="19" t="s">
        <v>168</v>
      </c>
      <c r="AU174" s="19" t="s">
        <v>89</v>
      </c>
      <c r="AY174" s="19" t="s">
        <v>167</v>
      </c>
      <c r="BE174" s="118">
        <f>IF(U174="základná",N174,0)</f>
        <v>0</v>
      </c>
      <c r="BF174" s="118">
        <f>IF(U174="znížená",N174,0)</f>
        <v>0</v>
      </c>
      <c r="BG174" s="118">
        <f>IF(U174="zákl. prenesená",N174,0)</f>
        <v>0</v>
      </c>
      <c r="BH174" s="118">
        <f>IF(U174="zníž. prenesená",N174,0)</f>
        <v>0</v>
      </c>
      <c r="BI174" s="118">
        <f>IF(U174="nulová",N174,0)</f>
        <v>0</v>
      </c>
      <c r="BJ174" s="19" t="s">
        <v>89</v>
      </c>
      <c r="BK174" s="118">
        <f>ROUND(L174*K174,2)</f>
        <v>0</v>
      </c>
      <c r="BL174" s="19" t="s">
        <v>172</v>
      </c>
      <c r="BM174" s="19" t="s">
        <v>592</v>
      </c>
    </row>
    <row r="175" spans="2:65" s="1" customFormat="1" ht="49.95" customHeight="1">
      <c r="B175" s="35"/>
      <c r="C175" s="36"/>
      <c r="D175" s="164" t="s">
        <v>382</v>
      </c>
      <c r="E175" s="36"/>
      <c r="F175" s="36"/>
      <c r="G175" s="36"/>
      <c r="H175" s="36"/>
      <c r="I175" s="36"/>
      <c r="J175" s="36"/>
      <c r="K175" s="36"/>
      <c r="L175" s="36"/>
      <c r="M175" s="36"/>
      <c r="N175" s="248">
        <f t="shared" ref="N175:N180" si="35">BK175</f>
        <v>0</v>
      </c>
      <c r="O175" s="249"/>
      <c r="P175" s="249"/>
      <c r="Q175" s="249"/>
      <c r="R175" s="37"/>
      <c r="T175" s="149"/>
      <c r="U175" s="36"/>
      <c r="V175" s="36"/>
      <c r="W175" s="36"/>
      <c r="X175" s="36"/>
      <c r="Y175" s="36"/>
      <c r="Z175" s="36"/>
      <c r="AA175" s="78"/>
      <c r="AT175" s="19" t="s">
        <v>76</v>
      </c>
      <c r="AU175" s="19" t="s">
        <v>77</v>
      </c>
      <c r="AY175" s="19" t="s">
        <v>383</v>
      </c>
      <c r="BK175" s="118">
        <f>SUM(BK176:BK180)</f>
        <v>0</v>
      </c>
    </row>
    <row r="176" spans="2:65" s="1" customFormat="1" ht="22.35" customHeight="1">
      <c r="B176" s="35"/>
      <c r="C176" s="185" t="s">
        <v>20</v>
      </c>
      <c r="D176" s="185" t="s">
        <v>168</v>
      </c>
      <c r="E176" s="186" t="s">
        <v>20</v>
      </c>
      <c r="F176" s="242" t="s">
        <v>20</v>
      </c>
      <c r="G176" s="242"/>
      <c r="H176" s="242"/>
      <c r="I176" s="242"/>
      <c r="J176" s="187" t="s">
        <v>20</v>
      </c>
      <c r="K176" s="177"/>
      <c r="L176" s="243"/>
      <c r="M176" s="239"/>
      <c r="N176" s="239">
        <f t="shared" si="35"/>
        <v>0</v>
      </c>
      <c r="O176" s="239"/>
      <c r="P176" s="239"/>
      <c r="Q176" s="239"/>
      <c r="R176" s="37"/>
      <c r="T176" s="178" t="s">
        <v>20</v>
      </c>
      <c r="U176" s="188" t="s">
        <v>44</v>
      </c>
      <c r="V176" s="36"/>
      <c r="W176" s="36"/>
      <c r="X176" s="36"/>
      <c r="Y176" s="36"/>
      <c r="Z176" s="36"/>
      <c r="AA176" s="78"/>
      <c r="AT176" s="19" t="s">
        <v>383</v>
      </c>
      <c r="AU176" s="19" t="s">
        <v>84</v>
      </c>
      <c r="AY176" s="19" t="s">
        <v>383</v>
      </c>
      <c r="BE176" s="118">
        <f>IF(U176="základná",N176,0)</f>
        <v>0</v>
      </c>
      <c r="BF176" s="118">
        <f>IF(U176="znížená",N176,0)</f>
        <v>0</v>
      </c>
      <c r="BG176" s="118">
        <f>IF(U176="zákl. prenesená",N176,0)</f>
        <v>0</v>
      </c>
      <c r="BH176" s="118">
        <f>IF(U176="zníž. prenesená",N176,0)</f>
        <v>0</v>
      </c>
      <c r="BI176" s="118">
        <f>IF(U176="nulová",N176,0)</f>
        <v>0</v>
      </c>
      <c r="BJ176" s="19" t="s">
        <v>89</v>
      </c>
      <c r="BK176" s="118">
        <f>L176*K176</f>
        <v>0</v>
      </c>
    </row>
    <row r="177" spans="2:63" s="1" customFormat="1" ht="22.35" customHeight="1">
      <c r="B177" s="35"/>
      <c r="C177" s="185" t="s">
        <v>20</v>
      </c>
      <c r="D177" s="185" t="s">
        <v>168</v>
      </c>
      <c r="E177" s="186" t="s">
        <v>20</v>
      </c>
      <c r="F177" s="242" t="s">
        <v>20</v>
      </c>
      <c r="G177" s="242"/>
      <c r="H177" s="242"/>
      <c r="I177" s="242"/>
      <c r="J177" s="187" t="s">
        <v>20</v>
      </c>
      <c r="K177" s="177"/>
      <c r="L177" s="243"/>
      <c r="M177" s="239"/>
      <c r="N177" s="239">
        <f t="shared" si="35"/>
        <v>0</v>
      </c>
      <c r="O177" s="239"/>
      <c r="P177" s="239"/>
      <c r="Q177" s="239"/>
      <c r="R177" s="37"/>
      <c r="T177" s="178" t="s">
        <v>20</v>
      </c>
      <c r="U177" s="188" t="s">
        <v>44</v>
      </c>
      <c r="V177" s="36"/>
      <c r="W177" s="36"/>
      <c r="X177" s="36"/>
      <c r="Y177" s="36"/>
      <c r="Z177" s="36"/>
      <c r="AA177" s="78"/>
      <c r="AT177" s="19" t="s">
        <v>383</v>
      </c>
      <c r="AU177" s="19" t="s">
        <v>84</v>
      </c>
      <c r="AY177" s="19" t="s">
        <v>383</v>
      </c>
      <c r="BE177" s="118">
        <f>IF(U177="základná",N177,0)</f>
        <v>0</v>
      </c>
      <c r="BF177" s="118">
        <f>IF(U177="znížená",N177,0)</f>
        <v>0</v>
      </c>
      <c r="BG177" s="118">
        <f>IF(U177="zákl. prenesená",N177,0)</f>
        <v>0</v>
      </c>
      <c r="BH177" s="118">
        <f>IF(U177="zníž. prenesená",N177,0)</f>
        <v>0</v>
      </c>
      <c r="BI177" s="118">
        <f>IF(U177="nulová",N177,0)</f>
        <v>0</v>
      </c>
      <c r="BJ177" s="19" t="s">
        <v>89</v>
      </c>
      <c r="BK177" s="118">
        <f>L177*K177</f>
        <v>0</v>
      </c>
    </row>
    <row r="178" spans="2:63" s="1" customFormat="1" ht="22.35" customHeight="1">
      <c r="B178" s="35"/>
      <c r="C178" s="185" t="s">
        <v>20</v>
      </c>
      <c r="D178" s="185" t="s">
        <v>168</v>
      </c>
      <c r="E178" s="186" t="s">
        <v>20</v>
      </c>
      <c r="F178" s="242" t="s">
        <v>20</v>
      </c>
      <c r="G178" s="242"/>
      <c r="H178" s="242"/>
      <c r="I178" s="242"/>
      <c r="J178" s="187" t="s">
        <v>20</v>
      </c>
      <c r="K178" s="177"/>
      <c r="L178" s="243"/>
      <c r="M178" s="239"/>
      <c r="N178" s="239">
        <f t="shared" si="35"/>
        <v>0</v>
      </c>
      <c r="O178" s="239"/>
      <c r="P178" s="239"/>
      <c r="Q178" s="239"/>
      <c r="R178" s="37"/>
      <c r="T178" s="178" t="s">
        <v>20</v>
      </c>
      <c r="U178" s="188" t="s">
        <v>44</v>
      </c>
      <c r="V178" s="36"/>
      <c r="W178" s="36"/>
      <c r="X178" s="36"/>
      <c r="Y178" s="36"/>
      <c r="Z178" s="36"/>
      <c r="AA178" s="78"/>
      <c r="AT178" s="19" t="s">
        <v>383</v>
      </c>
      <c r="AU178" s="19" t="s">
        <v>84</v>
      </c>
      <c r="AY178" s="19" t="s">
        <v>383</v>
      </c>
      <c r="BE178" s="118">
        <f>IF(U178="základná",N178,0)</f>
        <v>0</v>
      </c>
      <c r="BF178" s="118">
        <f>IF(U178="znížená",N178,0)</f>
        <v>0</v>
      </c>
      <c r="BG178" s="118">
        <f>IF(U178="zákl. prenesená",N178,0)</f>
        <v>0</v>
      </c>
      <c r="BH178" s="118">
        <f>IF(U178="zníž. prenesená",N178,0)</f>
        <v>0</v>
      </c>
      <c r="BI178" s="118">
        <f>IF(U178="nulová",N178,0)</f>
        <v>0</v>
      </c>
      <c r="BJ178" s="19" t="s">
        <v>89</v>
      </c>
      <c r="BK178" s="118">
        <f>L178*K178</f>
        <v>0</v>
      </c>
    </row>
    <row r="179" spans="2:63" s="1" customFormat="1" ht="22.35" customHeight="1">
      <c r="B179" s="35"/>
      <c r="C179" s="185" t="s">
        <v>20</v>
      </c>
      <c r="D179" s="185" t="s">
        <v>168</v>
      </c>
      <c r="E179" s="186" t="s">
        <v>20</v>
      </c>
      <c r="F179" s="242" t="s">
        <v>20</v>
      </c>
      <c r="G179" s="242"/>
      <c r="H179" s="242"/>
      <c r="I179" s="242"/>
      <c r="J179" s="187" t="s">
        <v>20</v>
      </c>
      <c r="K179" s="177"/>
      <c r="L179" s="243"/>
      <c r="M179" s="239"/>
      <c r="N179" s="239">
        <f t="shared" si="35"/>
        <v>0</v>
      </c>
      <c r="O179" s="239"/>
      <c r="P179" s="239"/>
      <c r="Q179" s="239"/>
      <c r="R179" s="37"/>
      <c r="T179" s="178" t="s">
        <v>20</v>
      </c>
      <c r="U179" s="188" t="s">
        <v>44</v>
      </c>
      <c r="V179" s="36"/>
      <c r="W179" s="36"/>
      <c r="X179" s="36"/>
      <c r="Y179" s="36"/>
      <c r="Z179" s="36"/>
      <c r="AA179" s="78"/>
      <c r="AT179" s="19" t="s">
        <v>383</v>
      </c>
      <c r="AU179" s="19" t="s">
        <v>84</v>
      </c>
      <c r="AY179" s="19" t="s">
        <v>383</v>
      </c>
      <c r="BE179" s="118">
        <f>IF(U179="základná",N179,0)</f>
        <v>0</v>
      </c>
      <c r="BF179" s="118">
        <f>IF(U179="znížená",N179,0)</f>
        <v>0</v>
      </c>
      <c r="BG179" s="118">
        <f>IF(U179="zákl. prenesená",N179,0)</f>
        <v>0</v>
      </c>
      <c r="BH179" s="118">
        <f>IF(U179="zníž. prenesená",N179,0)</f>
        <v>0</v>
      </c>
      <c r="BI179" s="118">
        <f>IF(U179="nulová",N179,0)</f>
        <v>0</v>
      </c>
      <c r="BJ179" s="19" t="s">
        <v>89</v>
      </c>
      <c r="BK179" s="118">
        <f>L179*K179</f>
        <v>0</v>
      </c>
    </row>
    <row r="180" spans="2:63" s="1" customFormat="1" ht="22.35" customHeight="1">
      <c r="B180" s="35"/>
      <c r="C180" s="185" t="s">
        <v>20</v>
      </c>
      <c r="D180" s="185" t="s">
        <v>168</v>
      </c>
      <c r="E180" s="186" t="s">
        <v>20</v>
      </c>
      <c r="F180" s="242" t="s">
        <v>20</v>
      </c>
      <c r="G180" s="242"/>
      <c r="H180" s="242"/>
      <c r="I180" s="242"/>
      <c r="J180" s="187" t="s">
        <v>20</v>
      </c>
      <c r="K180" s="177"/>
      <c r="L180" s="243"/>
      <c r="M180" s="239"/>
      <c r="N180" s="239">
        <f t="shared" si="35"/>
        <v>0</v>
      </c>
      <c r="O180" s="239"/>
      <c r="P180" s="239"/>
      <c r="Q180" s="239"/>
      <c r="R180" s="37"/>
      <c r="T180" s="178" t="s">
        <v>20</v>
      </c>
      <c r="U180" s="188" t="s">
        <v>44</v>
      </c>
      <c r="V180" s="56"/>
      <c r="W180" s="56"/>
      <c r="X180" s="56"/>
      <c r="Y180" s="56"/>
      <c r="Z180" s="56"/>
      <c r="AA180" s="58"/>
      <c r="AT180" s="19" t="s">
        <v>383</v>
      </c>
      <c r="AU180" s="19" t="s">
        <v>84</v>
      </c>
      <c r="AY180" s="19" t="s">
        <v>383</v>
      </c>
      <c r="BE180" s="118">
        <f>IF(U180="základná",N180,0)</f>
        <v>0</v>
      </c>
      <c r="BF180" s="118">
        <f>IF(U180="znížená",N180,0)</f>
        <v>0</v>
      </c>
      <c r="BG180" s="118">
        <f>IF(U180="zákl. prenesená",N180,0)</f>
        <v>0</v>
      </c>
      <c r="BH180" s="118">
        <f>IF(U180="zníž. prenesená",N180,0)</f>
        <v>0</v>
      </c>
      <c r="BI180" s="118">
        <f>IF(U180="nulová",N180,0)</f>
        <v>0</v>
      </c>
      <c r="BJ180" s="19" t="s">
        <v>89</v>
      </c>
      <c r="BK180" s="118">
        <f>L180*K180</f>
        <v>0</v>
      </c>
    </row>
    <row r="181" spans="2:63" s="1" customFormat="1" ht="6.9" customHeight="1">
      <c r="B181" s="59"/>
      <c r="C181" s="60"/>
      <c r="D181" s="60"/>
      <c r="E181" s="60"/>
      <c r="F181" s="60"/>
      <c r="G181" s="60"/>
      <c r="H181" s="60"/>
      <c r="I181" s="60"/>
      <c r="J181" s="60"/>
      <c r="K181" s="60"/>
      <c r="L181" s="60"/>
      <c r="M181" s="60"/>
      <c r="N181" s="60"/>
      <c r="O181" s="60"/>
      <c r="P181" s="60"/>
      <c r="Q181" s="60"/>
      <c r="R181" s="61"/>
    </row>
  </sheetData>
  <sheetProtection algorithmName="SHA-512" hashValue="BYEFU/LrGn5rh6JOW8GU0vFGhF9PMuF0j3TT3m6uD9t/atBNLlGAIdp604xyKRYDXsq7/8Gw484rVxN9e+NqKA==" saltValue="uYW7vS4ONmZ5z6SuR4CAfUuHDx4xJpXDh8n8FSIsOM/eeBm+u6UXPxLDA9ETc7ovBGL0k4FXCeTc0Iy513eWPQ==" spinCount="10" sheet="1" objects="1" scenarios="1" formatColumns="0" formatRows="0"/>
  <mergeCells count="219">
    <mergeCell ref="L108:Q108"/>
    <mergeCell ref="C114:Q114"/>
    <mergeCell ref="F116:P116"/>
    <mergeCell ref="F117:P117"/>
    <mergeCell ref="F118:P118"/>
    <mergeCell ref="M120:P120"/>
    <mergeCell ref="M122:Q122"/>
    <mergeCell ref="M123:Q123"/>
    <mergeCell ref="F125:I125"/>
    <mergeCell ref="L125:M125"/>
    <mergeCell ref="N125:Q125"/>
    <mergeCell ref="N97:Q97"/>
    <mergeCell ref="N98:Q98"/>
    <mergeCell ref="N100:Q100"/>
    <mergeCell ref="N101:Q101"/>
    <mergeCell ref="N102:Q102"/>
    <mergeCell ref="N103:Q103"/>
    <mergeCell ref="N104:Q104"/>
    <mergeCell ref="N105:Q105"/>
    <mergeCell ref="N106:Q106"/>
    <mergeCell ref="M85:Q85"/>
    <mergeCell ref="C87:G87"/>
    <mergeCell ref="N87:Q87"/>
    <mergeCell ref="N89:Q89"/>
    <mergeCell ref="N96:Q96"/>
    <mergeCell ref="N94:Q94"/>
    <mergeCell ref="N90:Q90"/>
    <mergeCell ref="N91:Q91"/>
    <mergeCell ref="N92:Q92"/>
    <mergeCell ref="N93:Q93"/>
    <mergeCell ref="N95:Q95"/>
    <mergeCell ref="H37:J37"/>
    <mergeCell ref="M37:P37"/>
    <mergeCell ref="L39:P39"/>
    <mergeCell ref="C76:Q76"/>
    <mergeCell ref="F78:P78"/>
    <mergeCell ref="F79:P79"/>
    <mergeCell ref="F80:P80"/>
    <mergeCell ref="M82:P82"/>
    <mergeCell ref="M84:Q84"/>
    <mergeCell ref="M29:P29"/>
    <mergeCell ref="M31:P31"/>
    <mergeCell ref="H33:J33"/>
    <mergeCell ref="M33:P33"/>
    <mergeCell ref="H34:J34"/>
    <mergeCell ref="M34:P34"/>
    <mergeCell ref="H35:J35"/>
    <mergeCell ref="M35:P35"/>
    <mergeCell ref="H36:J36"/>
    <mergeCell ref="M36:P36"/>
    <mergeCell ref="E16:L16"/>
    <mergeCell ref="O16:P16"/>
    <mergeCell ref="O18:P18"/>
    <mergeCell ref="O19:P19"/>
    <mergeCell ref="H1:K1"/>
    <mergeCell ref="S2:AC2"/>
    <mergeCell ref="O21:P21"/>
    <mergeCell ref="M28:P28"/>
    <mergeCell ref="O22:P22"/>
    <mergeCell ref="E25:L25"/>
    <mergeCell ref="C2:Q2"/>
    <mergeCell ref="C4:Q4"/>
    <mergeCell ref="F6:P6"/>
    <mergeCell ref="F7:P7"/>
    <mergeCell ref="F8:P8"/>
    <mergeCell ref="O10:P10"/>
    <mergeCell ref="O12:P12"/>
    <mergeCell ref="O13:P13"/>
    <mergeCell ref="O15:P15"/>
    <mergeCell ref="N173:Q173"/>
    <mergeCell ref="N172:Q172"/>
    <mergeCell ref="N171:Q171"/>
    <mergeCell ref="N170:Q170"/>
    <mergeCell ref="N169:Q169"/>
    <mergeCell ref="N154:Q154"/>
    <mergeCell ref="N155:Q155"/>
    <mergeCell ref="N156:Q156"/>
    <mergeCell ref="N158:Q158"/>
    <mergeCell ref="N161:Q161"/>
    <mergeCell ref="N163:Q163"/>
    <mergeCell ref="N164:Q164"/>
    <mergeCell ref="N165:Q165"/>
    <mergeCell ref="N166:Q166"/>
    <mergeCell ref="N167:Q167"/>
    <mergeCell ref="N168:Q168"/>
    <mergeCell ref="N157:Q157"/>
    <mergeCell ref="N159:Q159"/>
    <mergeCell ref="N160:Q160"/>
    <mergeCell ref="N162:Q162"/>
    <mergeCell ref="F163:I163"/>
    <mergeCell ref="F164:I164"/>
    <mergeCell ref="F165:I165"/>
    <mergeCell ref="L147:M147"/>
    <mergeCell ref="L148:M148"/>
    <mergeCell ref="L149:M149"/>
    <mergeCell ref="L150:M150"/>
    <mergeCell ref="L151:M151"/>
    <mergeCell ref="L152:M152"/>
    <mergeCell ref="L153:M153"/>
    <mergeCell ref="L154:M154"/>
    <mergeCell ref="L155:M155"/>
    <mergeCell ref="L156:M156"/>
    <mergeCell ref="L158:M158"/>
    <mergeCell ref="L161:M161"/>
    <mergeCell ref="L163:M163"/>
    <mergeCell ref="L164:M164"/>
    <mergeCell ref="L165:M165"/>
    <mergeCell ref="N147:Q147"/>
    <mergeCell ref="N148:Q148"/>
    <mergeCell ref="N149:Q149"/>
    <mergeCell ref="N150:Q150"/>
    <mergeCell ref="N151:Q151"/>
    <mergeCell ref="N152:Q152"/>
    <mergeCell ref="N153:Q153"/>
    <mergeCell ref="N143:Q143"/>
    <mergeCell ref="F147:I147"/>
    <mergeCell ref="F148:I148"/>
    <mergeCell ref="F149:I149"/>
    <mergeCell ref="F150:I150"/>
    <mergeCell ref="F151:I151"/>
    <mergeCell ref="F152:I152"/>
    <mergeCell ref="F153:I153"/>
    <mergeCell ref="L138:M138"/>
    <mergeCell ref="L139:M139"/>
    <mergeCell ref="L140:M140"/>
    <mergeCell ref="L141:M141"/>
    <mergeCell ref="L142:M142"/>
    <mergeCell ref="L144:M144"/>
    <mergeCell ref="L145:M145"/>
    <mergeCell ref="L146:M146"/>
    <mergeCell ref="N138:Q138"/>
    <mergeCell ref="N141:Q141"/>
    <mergeCell ref="N139:Q139"/>
    <mergeCell ref="N140:Q140"/>
    <mergeCell ref="N142:Q142"/>
    <mergeCell ref="N144:Q144"/>
    <mergeCell ref="N145:Q145"/>
    <mergeCell ref="N146:Q146"/>
    <mergeCell ref="N136:Q136"/>
    <mergeCell ref="N137:Q137"/>
    <mergeCell ref="N126:Q126"/>
    <mergeCell ref="N127:Q127"/>
    <mergeCell ref="N128:Q128"/>
    <mergeCell ref="F131:I131"/>
    <mergeCell ref="F134:I134"/>
    <mergeCell ref="F133:I133"/>
    <mergeCell ref="F132:I132"/>
    <mergeCell ref="F135:I135"/>
    <mergeCell ref="F136:I136"/>
    <mergeCell ref="F137:I137"/>
    <mergeCell ref="L131:M131"/>
    <mergeCell ref="L136:M136"/>
    <mergeCell ref="L132:M132"/>
    <mergeCell ref="L133:M133"/>
    <mergeCell ref="L134:M134"/>
    <mergeCell ref="L135:M135"/>
    <mergeCell ref="L137:M137"/>
    <mergeCell ref="L129:M129"/>
    <mergeCell ref="N129:Q129"/>
    <mergeCell ref="L130:M130"/>
    <mergeCell ref="N130:Q130"/>
    <mergeCell ref="N131:Q131"/>
    <mergeCell ref="N132:Q132"/>
    <mergeCell ref="N133:Q133"/>
    <mergeCell ref="N134:Q134"/>
    <mergeCell ref="N135:Q135"/>
    <mergeCell ref="L177:M177"/>
    <mergeCell ref="L178:M178"/>
    <mergeCell ref="L179:M179"/>
    <mergeCell ref="L180:M180"/>
    <mergeCell ref="N176:Q176"/>
    <mergeCell ref="N174:Q174"/>
    <mergeCell ref="N177:Q177"/>
    <mergeCell ref="N178:Q178"/>
    <mergeCell ref="N179:Q179"/>
    <mergeCell ref="N180:Q180"/>
    <mergeCell ref="N175:Q175"/>
    <mergeCell ref="L167:M167"/>
    <mergeCell ref="L166:M166"/>
    <mergeCell ref="L168:M168"/>
    <mergeCell ref="L170:M170"/>
    <mergeCell ref="L171:M171"/>
    <mergeCell ref="L172:M172"/>
    <mergeCell ref="L173:M173"/>
    <mergeCell ref="L174:M174"/>
    <mergeCell ref="L176:M176"/>
    <mergeCell ref="F177:I177"/>
    <mergeCell ref="F178:I178"/>
    <mergeCell ref="F179:I179"/>
    <mergeCell ref="F180:I180"/>
    <mergeCell ref="D103:H103"/>
    <mergeCell ref="D101:H101"/>
    <mergeCell ref="D102:H102"/>
    <mergeCell ref="D104:H104"/>
    <mergeCell ref="D105:H105"/>
    <mergeCell ref="F129:I129"/>
    <mergeCell ref="F130:I130"/>
    <mergeCell ref="F138:I138"/>
    <mergeCell ref="F139:I139"/>
    <mergeCell ref="F140:I140"/>
    <mergeCell ref="F141:I141"/>
    <mergeCell ref="F142:I142"/>
    <mergeCell ref="F144:I144"/>
    <mergeCell ref="F145:I145"/>
    <mergeCell ref="F146:I146"/>
    <mergeCell ref="F154:I154"/>
    <mergeCell ref="F155:I155"/>
    <mergeCell ref="F156:I156"/>
    <mergeCell ref="F158:I158"/>
    <mergeCell ref="F161:I161"/>
    <mergeCell ref="F167:I167"/>
    <mergeCell ref="F166:I166"/>
    <mergeCell ref="F168:I168"/>
    <mergeCell ref="F170:I170"/>
    <mergeCell ref="F171:I171"/>
    <mergeCell ref="F172:I172"/>
    <mergeCell ref="F173:I173"/>
    <mergeCell ref="F174:I174"/>
    <mergeCell ref="F176:I176"/>
  </mergeCells>
  <dataValidations count="2">
    <dataValidation type="list" allowBlank="1" showInputMessage="1" showErrorMessage="1" error="Povolené sú hodnoty K, M." sqref="D176:D181">
      <formula1>"K, M"</formula1>
    </dataValidation>
    <dataValidation type="list" allowBlank="1" showInputMessage="1" showErrorMessage="1" error="Povolené sú hodnoty základná, znížená, nulová." sqref="U176:U181">
      <formula1>"základná, znížená, nulová"</formula1>
    </dataValidation>
  </dataValidations>
  <hyperlinks>
    <hyperlink ref="F1:G1" location="C2" display="1) Krycí list rozpočtu"/>
    <hyperlink ref="H1:K1" location="C87" display="2) Rekapitulácia rozpočtu"/>
    <hyperlink ref="L1" location="C125" display="3) Rozpočet"/>
    <hyperlink ref="S1:T1" location="'Rekapitulácia stavby'!C2" display="Rekapitulácia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57"/>
  <sheetViews>
    <sheetView showGridLines="0" workbookViewId="0">
      <pane ySplit="1" topLeftCell="A2" activePane="bottomLeft" state="frozen"/>
      <selection pane="bottomLeft"/>
    </sheetView>
  </sheetViews>
  <sheetFormatPr defaultRowHeight="14.4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7" width="11.140625" customWidth="1"/>
    <col min="8" max="8" width="12.42578125" customWidth="1"/>
    <col min="9" max="9" width="7" customWidth="1"/>
    <col min="10" max="10" width="5.140625" customWidth="1"/>
    <col min="11" max="11" width="11.42578125" customWidth="1"/>
    <col min="12" max="12" width="12" customWidth="1"/>
    <col min="13" max="14" width="6" customWidth="1"/>
    <col min="15" max="15" width="2" customWidth="1"/>
    <col min="16" max="16" width="12.42578125" customWidth="1"/>
    <col min="17" max="17" width="4.140625" customWidth="1"/>
    <col min="18" max="18" width="1.7109375" customWidth="1"/>
    <col min="19" max="19" width="8.140625" customWidth="1"/>
    <col min="20" max="20" width="29.7109375" customWidth="1"/>
    <col min="21" max="21" width="16.28515625" customWidth="1"/>
    <col min="22" max="22" width="12.28515625" customWidth="1"/>
    <col min="23" max="23" width="16.28515625" customWidth="1"/>
    <col min="24" max="24" width="12.140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66" ht="21.75" customHeight="1">
      <c r="A1" s="125"/>
      <c r="B1" s="12"/>
      <c r="C1" s="12"/>
      <c r="D1" s="13" t="s">
        <v>1</v>
      </c>
      <c r="E1" s="12"/>
      <c r="F1" s="14" t="s">
        <v>121</v>
      </c>
      <c r="G1" s="14"/>
      <c r="H1" s="259" t="s">
        <v>122</v>
      </c>
      <c r="I1" s="259"/>
      <c r="J1" s="259"/>
      <c r="K1" s="259"/>
      <c r="L1" s="14" t="s">
        <v>123</v>
      </c>
      <c r="M1" s="12"/>
      <c r="N1" s="12"/>
      <c r="O1" s="13" t="s">
        <v>124</v>
      </c>
      <c r="P1" s="12"/>
      <c r="Q1" s="12"/>
      <c r="R1" s="12"/>
      <c r="S1" s="14" t="s">
        <v>125</v>
      </c>
      <c r="T1" s="14"/>
      <c r="U1" s="125"/>
      <c r="V1" s="12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</row>
    <row r="2" spans="1:66" ht="36.9" customHeight="1">
      <c r="C2" s="201" t="s">
        <v>7</v>
      </c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S2" s="206"/>
      <c r="T2" s="206"/>
      <c r="U2" s="206"/>
      <c r="V2" s="206"/>
      <c r="W2" s="206"/>
      <c r="X2" s="206"/>
      <c r="Y2" s="206"/>
      <c r="Z2" s="206"/>
      <c r="AA2" s="206"/>
      <c r="AB2" s="206"/>
      <c r="AC2" s="206"/>
      <c r="AT2" s="19" t="s">
        <v>102</v>
      </c>
    </row>
    <row r="3" spans="1:66" ht="6.9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2"/>
      <c r="AT3" s="19" t="s">
        <v>77</v>
      </c>
    </row>
    <row r="4" spans="1:66" ht="36.9" customHeight="1">
      <c r="B4" s="23"/>
      <c r="C4" s="203" t="s">
        <v>126</v>
      </c>
      <c r="D4" s="204"/>
      <c r="E4" s="204"/>
      <c r="F4" s="204"/>
      <c r="G4" s="204"/>
      <c r="H4" s="204"/>
      <c r="I4" s="204"/>
      <c r="J4" s="204"/>
      <c r="K4" s="204"/>
      <c r="L4" s="204"/>
      <c r="M4" s="204"/>
      <c r="N4" s="204"/>
      <c r="O4" s="204"/>
      <c r="P4" s="204"/>
      <c r="Q4" s="204"/>
      <c r="R4" s="24"/>
      <c r="T4" s="18" t="s">
        <v>12</v>
      </c>
      <c r="AT4" s="19" t="s">
        <v>6</v>
      </c>
    </row>
    <row r="5" spans="1:66" ht="6.9" customHeight="1">
      <c r="B5" s="23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4"/>
    </row>
    <row r="6" spans="1:66" ht="25.35" customHeight="1">
      <c r="B6" s="23"/>
      <c r="C6" s="26"/>
      <c r="D6" s="30" t="s">
        <v>17</v>
      </c>
      <c r="E6" s="26"/>
      <c r="F6" s="252" t="str">
        <f>'Rekapitulácia stavby'!K6</f>
        <v>Oprava porúch administratívnej budovy - Okresný súd Bratislava V.</v>
      </c>
      <c r="G6" s="253"/>
      <c r="H6" s="253"/>
      <c r="I6" s="253"/>
      <c r="J6" s="253"/>
      <c r="K6" s="253"/>
      <c r="L6" s="253"/>
      <c r="M6" s="253"/>
      <c r="N6" s="253"/>
      <c r="O6" s="253"/>
      <c r="P6" s="253"/>
      <c r="Q6" s="26"/>
      <c r="R6" s="24"/>
    </row>
    <row r="7" spans="1:66" ht="25.35" customHeight="1">
      <c r="B7" s="23"/>
      <c r="C7" s="26"/>
      <c r="D7" s="30" t="s">
        <v>127</v>
      </c>
      <c r="E7" s="26"/>
      <c r="F7" s="252" t="s">
        <v>128</v>
      </c>
      <c r="G7" s="197"/>
      <c r="H7" s="197"/>
      <c r="I7" s="197"/>
      <c r="J7" s="197"/>
      <c r="K7" s="197"/>
      <c r="L7" s="197"/>
      <c r="M7" s="197"/>
      <c r="N7" s="197"/>
      <c r="O7" s="197"/>
      <c r="P7" s="197"/>
      <c r="Q7" s="26"/>
      <c r="R7" s="24"/>
    </row>
    <row r="8" spans="1:66" s="1" customFormat="1" ht="32.85" customHeight="1">
      <c r="B8" s="35"/>
      <c r="C8" s="36"/>
      <c r="D8" s="29" t="s">
        <v>129</v>
      </c>
      <c r="E8" s="36"/>
      <c r="F8" s="210" t="s">
        <v>593</v>
      </c>
      <c r="G8" s="254"/>
      <c r="H8" s="254"/>
      <c r="I8" s="254"/>
      <c r="J8" s="254"/>
      <c r="K8" s="254"/>
      <c r="L8" s="254"/>
      <c r="M8" s="254"/>
      <c r="N8" s="254"/>
      <c r="O8" s="254"/>
      <c r="P8" s="254"/>
      <c r="Q8" s="36"/>
      <c r="R8" s="37"/>
    </row>
    <row r="9" spans="1:66" s="1" customFormat="1" ht="14.4" customHeight="1">
      <c r="B9" s="35"/>
      <c r="C9" s="36"/>
      <c r="D9" s="30" t="s">
        <v>19</v>
      </c>
      <c r="E9" s="36"/>
      <c r="F9" s="28" t="s">
        <v>20</v>
      </c>
      <c r="G9" s="36"/>
      <c r="H9" s="36"/>
      <c r="I9" s="36"/>
      <c r="J9" s="36"/>
      <c r="K9" s="36"/>
      <c r="L9" s="36"/>
      <c r="M9" s="30" t="s">
        <v>21</v>
      </c>
      <c r="N9" s="36"/>
      <c r="O9" s="28" t="s">
        <v>20</v>
      </c>
      <c r="P9" s="36"/>
      <c r="Q9" s="36"/>
      <c r="R9" s="37"/>
    </row>
    <row r="10" spans="1:66" s="1" customFormat="1" ht="14.4" customHeight="1">
      <c r="B10" s="35"/>
      <c r="C10" s="36"/>
      <c r="D10" s="30" t="s">
        <v>22</v>
      </c>
      <c r="E10" s="36"/>
      <c r="F10" s="28" t="s">
        <v>23</v>
      </c>
      <c r="G10" s="36"/>
      <c r="H10" s="36"/>
      <c r="I10" s="36"/>
      <c r="J10" s="36"/>
      <c r="K10" s="36"/>
      <c r="L10" s="36"/>
      <c r="M10" s="30" t="s">
        <v>24</v>
      </c>
      <c r="N10" s="36"/>
      <c r="O10" s="255" t="str">
        <f>'Rekapitulácia stavby'!AN8</f>
        <v>10. 5. 2018</v>
      </c>
      <c r="P10" s="256"/>
      <c r="Q10" s="36"/>
      <c r="R10" s="37"/>
    </row>
    <row r="11" spans="1:66" s="1" customFormat="1" ht="10.8" customHeight="1">
      <c r="B11" s="35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7"/>
    </row>
    <row r="12" spans="1:66" s="1" customFormat="1" ht="14.4" customHeight="1">
      <c r="B12" s="35"/>
      <c r="C12" s="36"/>
      <c r="D12" s="30" t="s">
        <v>26</v>
      </c>
      <c r="E12" s="36"/>
      <c r="F12" s="36"/>
      <c r="G12" s="36"/>
      <c r="H12" s="36"/>
      <c r="I12" s="36"/>
      <c r="J12" s="36"/>
      <c r="K12" s="36"/>
      <c r="L12" s="36"/>
      <c r="M12" s="30" t="s">
        <v>27</v>
      </c>
      <c r="N12" s="36"/>
      <c r="O12" s="207" t="s">
        <v>20</v>
      </c>
      <c r="P12" s="207"/>
      <c r="Q12" s="36"/>
      <c r="R12" s="37"/>
    </row>
    <row r="13" spans="1:66" s="1" customFormat="1" ht="18" customHeight="1">
      <c r="B13" s="35"/>
      <c r="C13" s="36"/>
      <c r="D13" s="36"/>
      <c r="E13" s="28" t="s">
        <v>28</v>
      </c>
      <c r="F13" s="36"/>
      <c r="G13" s="36"/>
      <c r="H13" s="36"/>
      <c r="I13" s="36"/>
      <c r="J13" s="36"/>
      <c r="K13" s="36"/>
      <c r="L13" s="36"/>
      <c r="M13" s="30" t="s">
        <v>29</v>
      </c>
      <c r="N13" s="36"/>
      <c r="O13" s="207" t="s">
        <v>20</v>
      </c>
      <c r="P13" s="207"/>
      <c r="Q13" s="36"/>
      <c r="R13" s="37"/>
    </row>
    <row r="14" spans="1:66" s="1" customFormat="1" ht="6.9" customHeight="1">
      <c r="B14" s="35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7"/>
    </row>
    <row r="15" spans="1:66" s="1" customFormat="1" ht="14.4" customHeight="1">
      <c r="B15" s="35"/>
      <c r="C15" s="36"/>
      <c r="D15" s="30" t="s">
        <v>30</v>
      </c>
      <c r="E15" s="36"/>
      <c r="F15" s="36"/>
      <c r="G15" s="36"/>
      <c r="H15" s="36"/>
      <c r="I15" s="36"/>
      <c r="J15" s="36"/>
      <c r="K15" s="36"/>
      <c r="L15" s="36"/>
      <c r="M15" s="30" t="s">
        <v>27</v>
      </c>
      <c r="N15" s="36"/>
      <c r="O15" s="257" t="str">
        <f>IF('Rekapitulácia stavby'!AN13="","",'Rekapitulácia stavby'!AN13)</f>
        <v>Vyplň údaj</v>
      </c>
      <c r="P15" s="207"/>
      <c r="Q15" s="36"/>
      <c r="R15" s="37"/>
    </row>
    <row r="16" spans="1:66" s="1" customFormat="1" ht="18" customHeight="1">
      <c r="B16" s="35"/>
      <c r="C16" s="36"/>
      <c r="D16" s="36"/>
      <c r="E16" s="257" t="str">
        <f>IF('Rekapitulácia stavby'!E14="","",'Rekapitulácia stavby'!E14)</f>
        <v>Vyplň údaj</v>
      </c>
      <c r="F16" s="258"/>
      <c r="G16" s="258"/>
      <c r="H16" s="258"/>
      <c r="I16" s="258"/>
      <c r="J16" s="258"/>
      <c r="K16" s="258"/>
      <c r="L16" s="258"/>
      <c r="M16" s="30" t="s">
        <v>29</v>
      </c>
      <c r="N16" s="36"/>
      <c r="O16" s="257" t="str">
        <f>IF('Rekapitulácia stavby'!AN14="","",'Rekapitulácia stavby'!AN14)</f>
        <v>Vyplň údaj</v>
      </c>
      <c r="P16" s="207"/>
      <c r="Q16" s="36"/>
      <c r="R16" s="37"/>
    </row>
    <row r="17" spans="2:18" s="1" customFormat="1" ht="6.9" customHeight="1">
      <c r="B17" s="35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7"/>
    </row>
    <row r="18" spans="2:18" s="1" customFormat="1" ht="14.4" customHeight="1">
      <c r="B18" s="35"/>
      <c r="C18" s="36"/>
      <c r="D18" s="30" t="s">
        <v>32</v>
      </c>
      <c r="E18" s="36"/>
      <c r="F18" s="36"/>
      <c r="G18" s="36"/>
      <c r="H18" s="36"/>
      <c r="I18" s="36"/>
      <c r="J18" s="36"/>
      <c r="K18" s="36"/>
      <c r="L18" s="36"/>
      <c r="M18" s="30" t="s">
        <v>27</v>
      </c>
      <c r="N18" s="36"/>
      <c r="O18" s="207" t="s">
        <v>20</v>
      </c>
      <c r="P18" s="207"/>
      <c r="Q18" s="36"/>
      <c r="R18" s="37"/>
    </row>
    <row r="19" spans="2:18" s="1" customFormat="1" ht="18" customHeight="1">
      <c r="B19" s="35"/>
      <c r="C19" s="36"/>
      <c r="D19" s="36"/>
      <c r="E19" s="28" t="s">
        <v>33</v>
      </c>
      <c r="F19" s="36"/>
      <c r="G19" s="36"/>
      <c r="H19" s="36"/>
      <c r="I19" s="36"/>
      <c r="J19" s="36"/>
      <c r="K19" s="36"/>
      <c r="L19" s="36"/>
      <c r="M19" s="30" t="s">
        <v>29</v>
      </c>
      <c r="N19" s="36"/>
      <c r="O19" s="207" t="s">
        <v>20</v>
      </c>
      <c r="P19" s="207"/>
      <c r="Q19" s="36"/>
      <c r="R19" s="37"/>
    </row>
    <row r="20" spans="2:18" s="1" customFormat="1" ht="6.9" customHeight="1">
      <c r="B20" s="35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7"/>
    </row>
    <row r="21" spans="2:18" s="1" customFormat="1" ht="14.4" customHeight="1">
      <c r="B21" s="35"/>
      <c r="C21" s="36"/>
      <c r="D21" s="30" t="s">
        <v>35</v>
      </c>
      <c r="E21" s="36"/>
      <c r="F21" s="36"/>
      <c r="G21" s="36"/>
      <c r="H21" s="36"/>
      <c r="I21" s="36"/>
      <c r="J21" s="36"/>
      <c r="K21" s="36"/>
      <c r="L21" s="36"/>
      <c r="M21" s="30" t="s">
        <v>27</v>
      </c>
      <c r="N21" s="36"/>
      <c r="O21" s="207" t="str">
        <f>IF('Rekapitulácia stavby'!AN19="","",'Rekapitulácia stavby'!AN19)</f>
        <v/>
      </c>
      <c r="P21" s="207"/>
      <c r="Q21" s="36"/>
      <c r="R21" s="37"/>
    </row>
    <row r="22" spans="2:18" s="1" customFormat="1" ht="18" customHeight="1">
      <c r="B22" s="35"/>
      <c r="C22" s="36"/>
      <c r="D22" s="36"/>
      <c r="E22" s="28" t="str">
        <f>IF('Rekapitulácia stavby'!E20="","",'Rekapitulácia stavby'!E20)</f>
        <v xml:space="preserve"> </v>
      </c>
      <c r="F22" s="36"/>
      <c r="G22" s="36"/>
      <c r="H22" s="36"/>
      <c r="I22" s="36"/>
      <c r="J22" s="36"/>
      <c r="K22" s="36"/>
      <c r="L22" s="36"/>
      <c r="M22" s="30" t="s">
        <v>29</v>
      </c>
      <c r="N22" s="36"/>
      <c r="O22" s="207" t="str">
        <f>IF('Rekapitulácia stavby'!AN20="","",'Rekapitulácia stavby'!AN20)</f>
        <v/>
      </c>
      <c r="P22" s="207"/>
      <c r="Q22" s="36"/>
      <c r="R22" s="37"/>
    </row>
    <row r="23" spans="2:18" s="1" customFormat="1" ht="6.9" customHeight="1">
      <c r="B23" s="35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7"/>
    </row>
    <row r="24" spans="2:18" s="1" customFormat="1" ht="14.4" customHeight="1">
      <c r="B24" s="35"/>
      <c r="C24" s="36"/>
      <c r="D24" s="30" t="s">
        <v>37</v>
      </c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7"/>
    </row>
    <row r="25" spans="2:18" s="1" customFormat="1" ht="16.5" customHeight="1">
      <c r="B25" s="35"/>
      <c r="C25" s="36"/>
      <c r="D25" s="36"/>
      <c r="E25" s="195" t="s">
        <v>20</v>
      </c>
      <c r="F25" s="195"/>
      <c r="G25" s="195"/>
      <c r="H25" s="195"/>
      <c r="I25" s="195"/>
      <c r="J25" s="195"/>
      <c r="K25" s="195"/>
      <c r="L25" s="195"/>
      <c r="M25" s="36"/>
      <c r="N25" s="36"/>
      <c r="O25" s="36"/>
      <c r="P25" s="36"/>
      <c r="Q25" s="36"/>
      <c r="R25" s="37"/>
    </row>
    <row r="26" spans="2:18" s="1" customFormat="1" ht="6.9" customHeight="1">
      <c r="B26" s="35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7"/>
    </row>
    <row r="27" spans="2:18" s="1" customFormat="1" ht="6.9" customHeight="1">
      <c r="B27" s="35"/>
      <c r="C27" s="36"/>
      <c r="D27" s="51"/>
      <c r="E27" s="51"/>
      <c r="F27" s="51"/>
      <c r="G27" s="51"/>
      <c r="H27" s="51"/>
      <c r="I27" s="51"/>
      <c r="J27" s="51"/>
      <c r="K27" s="51"/>
      <c r="L27" s="51"/>
      <c r="M27" s="51"/>
      <c r="N27" s="51"/>
      <c r="O27" s="51"/>
      <c r="P27" s="51"/>
      <c r="Q27" s="36"/>
      <c r="R27" s="37"/>
    </row>
    <row r="28" spans="2:18" s="1" customFormat="1" ht="14.4" customHeight="1">
      <c r="B28" s="35"/>
      <c r="C28" s="36"/>
      <c r="D28" s="126" t="s">
        <v>131</v>
      </c>
      <c r="E28" s="36"/>
      <c r="F28" s="36"/>
      <c r="G28" s="36"/>
      <c r="H28" s="36"/>
      <c r="I28" s="36"/>
      <c r="J28" s="36"/>
      <c r="K28" s="36"/>
      <c r="L28" s="36"/>
      <c r="M28" s="196">
        <f>N89</f>
        <v>0</v>
      </c>
      <c r="N28" s="196"/>
      <c r="O28" s="196"/>
      <c r="P28" s="196"/>
      <c r="Q28" s="36"/>
      <c r="R28" s="37"/>
    </row>
    <row r="29" spans="2:18" s="1" customFormat="1" ht="14.4" customHeight="1">
      <c r="B29" s="35"/>
      <c r="C29" s="36"/>
      <c r="D29" s="34" t="s">
        <v>115</v>
      </c>
      <c r="E29" s="36"/>
      <c r="F29" s="36"/>
      <c r="G29" s="36"/>
      <c r="H29" s="36"/>
      <c r="I29" s="36"/>
      <c r="J29" s="36"/>
      <c r="K29" s="36"/>
      <c r="L29" s="36"/>
      <c r="M29" s="196">
        <f>N98</f>
        <v>0</v>
      </c>
      <c r="N29" s="196"/>
      <c r="O29" s="196"/>
      <c r="P29" s="196"/>
      <c r="Q29" s="36"/>
      <c r="R29" s="37"/>
    </row>
    <row r="30" spans="2:18" s="1" customFormat="1" ht="6.9" customHeight="1">
      <c r="B30" s="35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7"/>
    </row>
    <row r="31" spans="2:18" s="1" customFormat="1" ht="25.35" customHeight="1">
      <c r="B31" s="35"/>
      <c r="C31" s="36"/>
      <c r="D31" s="127" t="s">
        <v>40</v>
      </c>
      <c r="E31" s="36"/>
      <c r="F31" s="36"/>
      <c r="G31" s="36"/>
      <c r="H31" s="36"/>
      <c r="I31" s="36"/>
      <c r="J31" s="36"/>
      <c r="K31" s="36"/>
      <c r="L31" s="36"/>
      <c r="M31" s="260">
        <f>ROUND(M28+M29,2)</f>
        <v>0</v>
      </c>
      <c r="N31" s="254"/>
      <c r="O31" s="254"/>
      <c r="P31" s="254"/>
      <c r="Q31" s="36"/>
      <c r="R31" s="37"/>
    </row>
    <row r="32" spans="2:18" s="1" customFormat="1" ht="6.9" customHeight="1">
      <c r="B32" s="35"/>
      <c r="C32" s="36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36"/>
      <c r="R32" s="37"/>
    </row>
    <row r="33" spans="2:18" s="1" customFormat="1" ht="14.4" customHeight="1">
      <c r="B33" s="35"/>
      <c r="C33" s="36"/>
      <c r="D33" s="42" t="s">
        <v>41</v>
      </c>
      <c r="E33" s="42" t="s">
        <v>42</v>
      </c>
      <c r="F33" s="43">
        <v>0.2</v>
      </c>
      <c r="G33" s="128" t="s">
        <v>43</v>
      </c>
      <c r="H33" s="261">
        <f>ROUND((((SUM(BE98:BE105)+SUM(BE124:BE150))+SUM(BE152:BE156))),2)</f>
        <v>0</v>
      </c>
      <c r="I33" s="254"/>
      <c r="J33" s="254"/>
      <c r="K33" s="36"/>
      <c r="L33" s="36"/>
      <c r="M33" s="261">
        <f>ROUND(((ROUND((SUM(BE98:BE105)+SUM(BE124:BE150)), 2)*F33)+SUM(BE152:BE156)*F33),2)</f>
        <v>0</v>
      </c>
      <c r="N33" s="254"/>
      <c r="O33" s="254"/>
      <c r="P33" s="254"/>
      <c r="Q33" s="36"/>
      <c r="R33" s="37"/>
    </row>
    <row r="34" spans="2:18" s="1" customFormat="1" ht="14.4" customHeight="1">
      <c r="B34" s="35"/>
      <c r="C34" s="36"/>
      <c r="D34" s="36"/>
      <c r="E34" s="42" t="s">
        <v>44</v>
      </c>
      <c r="F34" s="43">
        <v>0.2</v>
      </c>
      <c r="G34" s="128" t="s">
        <v>43</v>
      </c>
      <c r="H34" s="261">
        <f>ROUND((((SUM(BF98:BF105)+SUM(BF124:BF150))+SUM(BF152:BF156))),2)</f>
        <v>0</v>
      </c>
      <c r="I34" s="254"/>
      <c r="J34" s="254"/>
      <c r="K34" s="36"/>
      <c r="L34" s="36"/>
      <c r="M34" s="261">
        <f>ROUND(((ROUND((SUM(BF98:BF105)+SUM(BF124:BF150)), 2)*F34)+SUM(BF152:BF156)*F34),2)</f>
        <v>0</v>
      </c>
      <c r="N34" s="254"/>
      <c r="O34" s="254"/>
      <c r="P34" s="254"/>
      <c r="Q34" s="36"/>
      <c r="R34" s="37"/>
    </row>
    <row r="35" spans="2:18" s="1" customFormat="1" ht="14.4" hidden="1" customHeight="1">
      <c r="B35" s="35"/>
      <c r="C35" s="36"/>
      <c r="D35" s="36"/>
      <c r="E35" s="42" t="s">
        <v>45</v>
      </c>
      <c r="F35" s="43">
        <v>0.2</v>
      </c>
      <c r="G35" s="128" t="s">
        <v>43</v>
      </c>
      <c r="H35" s="261">
        <f>ROUND((((SUM(BG98:BG105)+SUM(BG124:BG150))+SUM(BG152:BG156))),2)</f>
        <v>0</v>
      </c>
      <c r="I35" s="254"/>
      <c r="J35" s="254"/>
      <c r="K35" s="36"/>
      <c r="L35" s="36"/>
      <c r="M35" s="261">
        <v>0</v>
      </c>
      <c r="N35" s="254"/>
      <c r="O35" s="254"/>
      <c r="P35" s="254"/>
      <c r="Q35" s="36"/>
      <c r="R35" s="37"/>
    </row>
    <row r="36" spans="2:18" s="1" customFormat="1" ht="14.4" hidden="1" customHeight="1">
      <c r="B36" s="35"/>
      <c r="C36" s="36"/>
      <c r="D36" s="36"/>
      <c r="E36" s="42" t="s">
        <v>46</v>
      </c>
      <c r="F36" s="43">
        <v>0.2</v>
      </c>
      <c r="G36" s="128" t="s">
        <v>43</v>
      </c>
      <c r="H36" s="261">
        <f>ROUND((((SUM(BH98:BH105)+SUM(BH124:BH150))+SUM(BH152:BH156))),2)</f>
        <v>0</v>
      </c>
      <c r="I36" s="254"/>
      <c r="J36" s="254"/>
      <c r="K36" s="36"/>
      <c r="L36" s="36"/>
      <c r="M36" s="261">
        <v>0</v>
      </c>
      <c r="N36" s="254"/>
      <c r="O36" s="254"/>
      <c r="P36" s="254"/>
      <c r="Q36" s="36"/>
      <c r="R36" s="37"/>
    </row>
    <row r="37" spans="2:18" s="1" customFormat="1" ht="14.4" hidden="1" customHeight="1">
      <c r="B37" s="35"/>
      <c r="C37" s="36"/>
      <c r="D37" s="36"/>
      <c r="E37" s="42" t="s">
        <v>47</v>
      </c>
      <c r="F37" s="43">
        <v>0</v>
      </c>
      <c r="G37" s="128" t="s">
        <v>43</v>
      </c>
      <c r="H37" s="261">
        <f>ROUND((((SUM(BI98:BI105)+SUM(BI124:BI150))+SUM(BI152:BI156))),2)</f>
        <v>0</v>
      </c>
      <c r="I37" s="254"/>
      <c r="J37" s="254"/>
      <c r="K37" s="36"/>
      <c r="L37" s="36"/>
      <c r="M37" s="261">
        <v>0</v>
      </c>
      <c r="N37" s="254"/>
      <c r="O37" s="254"/>
      <c r="P37" s="254"/>
      <c r="Q37" s="36"/>
      <c r="R37" s="37"/>
    </row>
    <row r="38" spans="2:18" s="1" customFormat="1" ht="6.9" customHeight="1">
      <c r="B38" s="35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7"/>
    </row>
    <row r="39" spans="2:18" s="1" customFormat="1" ht="25.35" customHeight="1">
      <c r="B39" s="35"/>
      <c r="C39" s="124"/>
      <c r="D39" s="129" t="s">
        <v>48</v>
      </c>
      <c r="E39" s="79"/>
      <c r="F39" s="79"/>
      <c r="G39" s="130" t="s">
        <v>49</v>
      </c>
      <c r="H39" s="131" t="s">
        <v>50</v>
      </c>
      <c r="I39" s="79"/>
      <c r="J39" s="79"/>
      <c r="K39" s="79"/>
      <c r="L39" s="262">
        <f>SUM(M31:M37)</f>
        <v>0</v>
      </c>
      <c r="M39" s="262"/>
      <c r="N39" s="262"/>
      <c r="O39" s="262"/>
      <c r="P39" s="263"/>
      <c r="Q39" s="124"/>
      <c r="R39" s="37"/>
    </row>
    <row r="40" spans="2:18" s="1" customFormat="1" ht="14.4" customHeight="1">
      <c r="B40" s="35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7"/>
    </row>
    <row r="41" spans="2:18" s="1" customFormat="1" ht="14.4" customHeight="1">
      <c r="B41" s="35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7"/>
    </row>
    <row r="42" spans="2:18" ht="12">
      <c r="B42" s="23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4"/>
    </row>
    <row r="43" spans="2:18" ht="12">
      <c r="B43" s="23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4"/>
    </row>
    <row r="44" spans="2:18" ht="12">
      <c r="B44" s="23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4"/>
    </row>
    <row r="45" spans="2:18" ht="12">
      <c r="B45" s="23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4"/>
    </row>
    <row r="46" spans="2:18" ht="12">
      <c r="B46" s="23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4"/>
    </row>
    <row r="47" spans="2:18" ht="12">
      <c r="B47" s="23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4"/>
    </row>
    <row r="48" spans="2:18" ht="12">
      <c r="B48" s="23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4"/>
    </row>
    <row r="49" spans="2:18" ht="12">
      <c r="B49" s="23"/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4"/>
    </row>
    <row r="50" spans="2:18" s="1" customFormat="1">
      <c r="B50" s="35"/>
      <c r="C50" s="36"/>
      <c r="D50" s="50" t="s">
        <v>51</v>
      </c>
      <c r="E50" s="51"/>
      <c r="F50" s="51"/>
      <c r="G50" s="51"/>
      <c r="H50" s="52"/>
      <c r="I50" s="36"/>
      <c r="J50" s="50" t="s">
        <v>52</v>
      </c>
      <c r="K50" s="51"/>
      <c r="L50" s="51"/>
      <c r="M50" s="51"/>
      <c r="N50" s="51"/>
      <c r="O50" s="51"/>
      <c r="P50" s="52"/>
      <c r="Q50" s="36"/>
      <c r="R50" s="37"/>
    </row>
    <row r="51" spans="2:18" ht="12">
      <c r="B51" s="23"/>
      <c r="C51" s="26"/>
      <c r="D51" s="53"/>
      <c r="E51" s="26"/>
      <c r="F51" s="26"/>
      <c r="G51" s="26"/>
      <c r="H51" s="54"/>
      <c r="I51" s="26"/>
      <c r="J51" s="53"/>
      <c r="K51" s="26"/>
      <c r="L51" s="26"/>
      <c r="M51" s="26"/>
      <c r="N51" s="26"/>
      <c r="O51" s="26"/>
      <c r="P51" s="54"/>
      <c r="Q51" s="26"/>
      <c r="R51" s="24"/>
    </row>
    <row r="52" spans="2:18" ht="12">
      <c r="B52" s="23"/>
      <c r="C52" s="26"/>
      <c r="D52" s="53"/>
      <c r="E52" s="26"/>
      <c r="F52" s="26"/>
      <c r="G52" s="26"/>
      <c r="H52" s="54"/>
      <c r="I52" s="26"/>
      <c r="J52" s="53"/>
      <c r="K52" s="26"/>
      <c r="L52" s="26"/>
      <c r="M52" s="26"/>
      <c r="N52" s="26"/>
      <c r="O52" s="26"/>
      <c r="P52" s="54"/>
      <c r="Q52" s="26"/>
      <c r="R52" s="24"/>
    </row>
    <row r="53" spans="2:18" ht="12">
      <c r="B53" s="23"/>
      <c r="C53" s="26"/>
      <c r="D53" s="53"/>
      <c r="E53" s="26"/>
      <c r="F53" s="26"/>
      <c r="G53" s="26"/>
      <c r="H53" s="54"/>
      <c r="I53" s="26"/>
      <c r="J53" s="53"/>
      <c r="K53" s="26"/>
      <c r="L53" s="26"/>
      <c r="M53" s="26"/>
      <c r="N53" s="26"/>
      <c r="O53" s="26"/>
      <c r="P53" s="54"/>
      <c r="Q53" s="26"/>
      <c r="R53" s="24"/>
    </row>
    <row r="54" spans="2:18" ht="12">
      <c r="B54" s="23"/>
      <c r="C54" s="26"/>
      <c r="D54" s="53"/>
      <c r="E54" s="26"/>
      <c r="F54" s="26"/>
      <c r="G54" s="26"/>
      <c r="H54" s="54"/>
      <c r="I54" s="26"/>
      <c r="J54" s="53"/>
      <c r="K54" s="26"/>
      <c r="L54" s="26"/>
      <c r="M54" s="26"/>
      <c r="N54" s="26"/>
      <c r="O54" s="26"/>
      <c r="P54" s="54"/>
      <c r="Q54" s="26"/>
      <c r="R54" s="24"/>
    </row>
    <row r="55" spans="2:18" ht="12">
      <c r="B55" s="23"/>
      <c r="C55" s="26"/>
      <c r="D55" s="53"/>
      <c r="E55" s="26"/>
      <c r="F55" s="26"/>
      <c r="G55" s="26"/>
      <c r="H55" s="54"/>
      <c r="I55" s="26"/>
      <c r="J55" s="53"/>
      <c r="K55" s="26"/>
      <c r="L55" s="26"/>
      <c r="M55" s="26"/>
      <c r="N55" s="26"/>
      <c r="O55" s="26"/>
      <c r="P55" s="54"/>
      <c r="Q55" s="26"/>
      <c r="R55" s="24"/>
    </row>
    <row r="56" spans="2:18" ht="12">
      <c r="B56" s="23"/>
      <c r="C56" s="26"/>
      <c r="D56" s="53"/>
      <c r="E56" s="26"/>
      <c r="F56" s="26"/>
      <c r="G56" s="26"/>
      <c r="H56" s="54"/>
      <c r="I56" s="26"/>
      <c r="J56" s="53"/>
      <c r="K56" s="26"/>
      <c r="L56" s="26"/>
      <c r="M56" s="26"/>
      <c r="N56" s="26"/>
      <c r="O56" s="26"/>
      <c r="P56" s="54"/>
      <c r="Q56" s="26"/>
      <c r="R56" s="24"/>
    </row>
    <row r="57" spans="2:18" ht="12">
      <c r="B57" s="23"/>
      <c r="C57" s="26"/>
      <c r="D57" s="53"/>
      <c r="E57" s="26"/>
      <c r="F57" s="26"/>
      <c r="G57" s="26"/>
      <c r="H57" s="54"/>
      <c r="I57" s="26"/>
      <c r="J57" s="53"/>
      <c r="K57" s="26"/>
      <c r="L57" s="26"/>
      <c r="M57" s="26"/>
      <c r="N57" s="26"/>
      <c r="O57" s="26"/>
      <c r="P57" s="54"/>
      <c r="Q57" s="26"/>
      <c r="R57" s="24"/>
    </row>
    <row r="58" spans="2:18" ht="12">
      <c r="B58" s="23"/>
      <c r="C58" s="26"/>
      <c r="D58" s="53"/>
      <c r="E58" s="26"/>
      <c r="F58" s="26"/>
      <c r="G58" s="26"/>
      <c r="H58" s="54"/>
      <c r="I58" s="26"/>
      <c r="J58" s="53"/>
      <c r="K58" s="26"/>
      <c r="L58" s="26"/>
      <c r="M58" s="26"/>
      <c r="N58" s="26"/>
      <c r="O58" s="26"/>
      <c r="P58" s="54"/>
      <c r="Q58" s="26"/>
      <c r="R58" s="24"/>
    </row>
    <row r="59" spans="2:18" s="1" customFormat="1">
      <c r="B59" s="35"/>
      <c r="C59" s="36"/>
      <c r="D59" s="55" t="s">
        <v>53</v>
      </c>
      <c r="E59" s="56"/>
      <c r="F59" s="56"/>
      <c r="G59" s="57" t="s">
        <v>54</v>
      </c>
      <c r="H59" s="58"/>
      <c r="I59" s="36"/>
      <c r="J59" s="55" t="s">
        <v>53</v>
      </c>
      <c r="K59" s="56"/>
      <c r="L59" s="56"/>
      <c r="M59" s="56"/>
      <c r="N59" s="57" t="s">
        <v>54</v>
      </c>
      <c r="O59" s="56"/>
      <c r="P59" s="58"/>
      <c r="Q59" s="36"/>
      <c r="R59" s="37"/>
    </row>
    <row r="60" spans="2:18" ht="12">
      <c r="B60" s="23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4"/>
    </row>
    <row r="61" spans="2:18" s="1" customFormat="1">
      <c r="B61" s="35"/>
      <c r="C61" s="36"/>
      <c r="D61" s="50" t="s">
        <v>55</v>
      </c>
      <c r="E61" s="51"/>
      <c r="F61" s="51"/>
      <c r="G61" s="51"/>
      <c r="H61" s="52"/>
      <c r="I61" s="36"/>
      <c r="J61" s="50" t="s">
        <v>56</v>
      </c>
      <c r="K61" s="51"/>
      <c r="L61" s="51"/>
      <c r="M61" s="51"/>
      <c r="N61" s="51"/>
      <c r="O61" s="51"/>
      <c r="P61" s="52"/>
      <c r="Q61" s="36"/>
      <c r="R61" s="37"/>
    </row>
    <row r="62" spans="2:18" ht="12">
      <c r="B62" s="23"/>
      <c r="C62" s="26"/>
      <c r="D62" s="53"/>
      <c r="E62" s="26"/>
      <c r="F62" s="26"/>
      <c r="G62" s="26"/>
      <c r="H62" s="54"/>
      <c r="I62" s="26"/>
      <c r="J62" s="53"/>
      <c r="K62" s="26"/>
      <c r="L62" s="26"/>
      <c r="M62" s="26"/>
      <c r="N62" s="26"/>
      <c r="O62" s="26"/>
      <c r="P62" s="54"/>
      <c r="Q62" s="26"/>
      <c r="R62" s="24"/>
    </row>
    <row r="63" spans="2:18" ht="12">
      <c r="B63" s="23"/>
      <c r="C63" s="26"/>
      <c r="D63" s="53"/>
      <c r="E63" s="26"/>
      <c r="F63" s="26"/>
      <c r="G63" s="26"/>
      <c r="H63" s="54"/>
      <c r="I63" s="26"/>
      <c r="J63" s="53"/>
      <c r="K63" s="26"/>
      <c r="L63" s="26"/>
      <c r="M63" s="26"/>
      <c r="N63" s="26"/>
      <c r="O63" s="26"/>
      <c r="P63" s="54"/>
      <c r="Q63" s="26"/>
      <c r="R63" s="24"/>
    </row>
    <row r="64" spans="2:18" ht="12">
      <c r="B64" s="23"/>
      <c r="C64" s="26"/>
      <c r="D64" s="53"/>
      <c r="E64" s="26"/>
      <c r="F64" s="26"/>
      <c r="G64" s="26"/>
      <c r="H64" s="54"/>
      <c r="I64" s="26"/>
      <c r="J64" s="53"/>
      <c r="K64" s="26"/>
      <c r="L64" s="26"/>
      <c r="M64" s="26"/>
      <c r="N64" s="26"/>
      <c r="O64" s="26"/>
      <c r="P64" s="54"/>
      <c r="Q64" s="26"/>
      <c r="R64" s="24"/>
    </row>
    <row r="65" spans="2:21" ht="12">
      <c r="B65" s="23"/>
      <c r="C65" s="26"/>
      <c r="D65" s="53"/>
      <c r="E65" s="26"/>
      <c r="F65" s="26"/>
      <c r="G65" s="26"/>
      <c r="H65" s="54"/>
      <c r="I65" s="26"/>
      <c r="J65" s="53"/>
      <c r="K65" s="26"/>
      <c r="L65" s="26"/>
      <c r="M65" s="26"/>
      <c r="N65" s="26"/>
      <c r="O65" s="26"/>
      <c r="P65" s="54"/>
      <c r="Q65" s="26"/>
      <c r="R65" s="24"/>
    </row>
    <row r="66" spans="2:21" ht="12">
      <c r="B66" s="23"/>
      <c r="C66" s="26"/>
      <c r="D66" s="53"/>
      <c r="E66" s="26"/>
      <c r="F66" s="26"/>
      <c r="G66" s="26"/>
      <c r="H66" s="54"/>
      <c r="I66" s="26"/>
      <c r="J66" s="53"/>
      <c r="K66" s="26"/>
      <c r="L66" s="26"/>
      <c r="M66" s="26"/>
      <c r="N66" s="26"/>
      <c r="O66" s="26"/>
      <c r="P66" s="54"/>
      <c r="Q66" s="26"/>
      <c r="R66" s="24"/>
    </row>
    <row r="67" spans="2:21" ht="12">
      <c r="B67" s="23"/>
      <c r="C67" s="26"/>
      <c r="D67" s="53"/>
      <c r="E67" s="26"/>
      <c r="F67" s="26"/>
      <c r="G67" s="26"/>
      <c r="H67" s="54"/>
      <c r="I67" s="26"/>
      <c r="J67" s="53"/>
      <c r="K67" s="26"/>
      <c r="L67" s="26"/>
      <c r="M67" s="26"/>
      <c r="N67" s="26"/>
      <c r="O67" s="26"/>
      <c r="P67" s="54"/>
      <c r="Q67" s="26"/>
      <c r="R67" s="24"/>
    </row>
    <row r="68" spans="2:21" ht="12">
      <c r="B68" s="23"/>
      <c r="C68" s="26"/>
      <c r="D68" s="53"/>
      <c r="E68" s="26"/>
      <c r="F68" s="26"/>
      <c r="G68" s="26"/>
      <c r="H68" s="54"/>
      <c r="I68" s="26"/>
      <c r="J68" s="53"/>
      <c r="K68" s="26"/>
      <c r="L68" s="26"/>
      <c r="M68" s="26"/>
      <c r="N68" s="26"/>
      <c r="O68" s="26"/>
      <c r="P68" s="54"/>
      <c r="Q68" s="26"/>
      <c r="R68" s="24"/>
    </row>
    <row r="69" spans="2:21" ht="12">
      <c r="B69" s="23"/>
      <c r="C69" s="26"/>
      <c r="D69" s="53"/>
      <c r="E69" s="26"/>
      <c r="F69" s="26"/>
      <c r="G69" s="26"/>
      <c r="H69" s="54"/>
      <c r="I69" s="26"/>
      <c r="J69" s="53"/>
      <c r="K69" s="26"/>
      <c r="L69" s="26"/>
      <c r="M69" s="26"/>
      <c r="N69" s="26"/>
      <c r="O69" s="26"/>
      <c r="P69" s="54"/>
      <c r="Q69" s="26"/>
      <c r="R69" s="24"/>
    </row>
    <row r="70" spans="2:21" s="1" customFormat="1">
      <c r="B70" s="35"/>
      <c r="C70" s="36"/>
      <c r="D70" s="55" t="s">
        <v>53</v>
      </c>
      <c r="E70" s="56"/>
      <c r="F70" s="56"/>
      <c r="G70" s="57" t="s">
        <v>54</v>
      </c>
      <c r="H70" s="58"/>
      <c r="I70" s="36"/>
      <c r="J70" s="55" t="s">
        <v>53</v>
      </c>
      <c r="K70" s="56"/>
      <c r="L70" s="56"/>
      <c r="M70" s="56"/>
      <c r="N70" s="57" t="s">
        <v>54</v>
      </c>
      <c r="O70" s="56"/>
      <c r="P70" s="58"/>
      <c r="Q70" s="36"/>
      <c r="R70" s="37"/>
    </row>
    <row r="71" spans="2:21" s="1" customFormat="1" ht="14.4" customHeight="1"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60"/>
      <c r="M71" s="60"/>
      <c r="N71" s="60"/>
      <c r="O71" s="60"/>
      <c r="P71" s="60"/>
      <c r="Q71" s="60"/>
      <c r="R71" s="61"/>
    </row>
    <row r="75" spans="2:21" s="1" customFormat="1" ht="6.9" customHeight="1">
      <c r="B75" s="132"/>
      <c r="C75" s="133"/>
      <c r="D75" s="133"/>
      <c r="E75" s="133"/>
      <c r="F75" s="133"/>
      <c r="G75" s="133"/>
      <c r="H75" s="133"/>
      <c r="I75" s="133"/>
      <c r="J75" s="133"/>
      <c r="K75" s="133"/>
      <c r="L75" s="133"/>
      <c r="M75" s="133"/>
      <c r="N75" s="133"/>
      <c r="O75" s="133"/>
      <c r="P75" s="133"/>
      <c r="Q75" s="133"/>
      <c r="R75" s="134"/>
    </row>
    <row r="76" spans="2:21" s="1" customFormat="1" ht="36.9" customHeight="1">
      <c r="B76" s="35"/>
      <c r="C76" s="203" t="s">
        <v>132</v>
      </c>
      <c r="D76" s="204"/>
      <c r="E76" s="204"/>
      <c r="F76" s="204"/>
      <c r="G76" s="204"/>
      <c r="H76" s="204"/>
      <c r="I76" s="204"/>
      <c r="J76" s="204"/>
      <c r="K76" s="204"/>
      <c r="L76" s="204"/>
      <c r="M76" s="204"/>
      <c r="N76" s="204"/>
      <c r="O76" s="204"/>
      <c r="P76" s="204"/>
      <c r="Q76" s="204"/>
      <c r="R76" s="37"/>
      <c r="T76" s="135"/>
      <c r="U76" s="135"/>
    </row>
    <row r="77" spans="2:21" s="1" customFormat="1" ht="6.9" customHeight="1"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36"/>
      <c r="M77" s="36"/>
      <c r="N77" s="36"/>
      <c r="O77" s="36"/>
      <c r="P77" s="36"/>
      <c r="Q77" s="36"/>
      <c r="R77" s="37"/>
      <c r="T77" s="135"/>
      <c r="U77" s="135"/>
    </row>
    <row r="78" spans="2:21" s="1" customFormat="1" ht="30" customHeight="1">
      <c r="B78" s="35"/>
      <c r="C78" s="30" t="s">
        <v>17</v>
      </c>
      <c r="D78" s="36"/>
      <c r="E78" s="36"/>
      <c r="F78" s="252" t="str">
        <f>F6</f>
        <v>Oprava porúch administratívnej budovy - Okresný súd Bratislava V.</v>
      </c>
      <c r="G78" s="253"/>
      <c r="H78" s="253"/>
      <c r="I78" s="253"/>
      <c r="J78" s="253"/>
      <c r="K78" s="253"/>
      <c r="L78" s="253"/>
      <c r="M78" s="253"/>
      <c r="N78" s="253"/>
      <c r="O78" s="253"/>
      <c r="P78" s="253"/>
      <c r="Q78" s="36"/>
      <c r="R78" s="37"/>
      <c r="T78" s="135"/>
      <c r="U78" s="135"/>
    </row>
    <row r="79" spans="2:21" ht="30" customHeight="1">
      <c r="B79" s="23"/>
      <c r="C79" s="30" t="s">
        <v>127</v>
      </c>
      <c r="D79" s="26"/>
      <c r="E79" s="26"/>
      <c r="F79" s="252" t="s">
        <v>128</v>
      </c>
      <c r="G79" s="197"/>
      <c r="H79" s="197"/>
      <c r="I79" s="197"/>
      <c r="J79" s="197"/>
      <c r="K79" s="197"/>
      <c r="L79" s="197"/>
      <c r="M79" s="197"/>
      <c r="N79" s="197"/>
      <c r="O79" s="197"/>
      <c r="P79" s="197"/>
      <c r="Q79" s="26"/>
      <c r="R79" s="24"/>
      <c r="T79" s="136"/>
      <c r="U79" s="136"/>
    </row>
    <row r="80" spans="2:21" s="1" customFormat="1" ht="36.9" customHeight="1">
      <c r="B80" s="35"/>
      <c r="C80" s="69" t="s">
        <v>129</v>
      </c>
      <c r="D80" s="36"/>
      <c r="E80" s="36"/>
      <c r="F80" s="215" t="str">
        <f>F8</f>
        <v>OC5 - Obnova časť 5, obnova bočnej fasády JZ</v>
      </c>
      <c r="G80" s="254"/>
      <c r="H80" s="254"/>
      <c r="I80" s="254"/>
      <c r="J80" s="254"/>
      <c r="K80" s="254"/>
      <c r="L80" s="254"/>
      <c r="M80" s="254"/>
      <c r="N80" s="254"/>
      <c r="O80" s="254"/>
      <c r="P80" s="254"/>
      <c r="Q80" s="36"/>
      <c r="R80" s="37"/>
      <c r="T80" s="135"/>
      <c r="U80" s="135"/>
    </row>
    <row r="81" spans="2:47" s="1" customFormat="1" ht="6.9" customHeight="1"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36"/>
      <c r="R81" s="37"/>
      <c r="T81" s="135"/>
      <c r="U81" s="135"/>
    </row>
    <row r="82" spans="2:47" s="1" customFormat="1" ht="18" customHeight="1">
      <c r="B82" s="35"/>
      <c r="C82" s="30" t="s">
        <v>22</v>
      </c>
      <c r="D82" s="36"/>
      <c r="E82" s="36"/>
      <c r="F82" s="28" t="str">
        <f>F10</f>
        <v>Bratislava  V</v>
      </c>
      <c r="G82" s="36"/>
      <c r="H82" s="36"/>
      <c r="I82" s="36"/>
      <c r="J82" s="36"/>
      <c r="K82" s="30" t="s">
        <v>24</v>
      </c>
      <c r="L82" s="36"/>
      <c r="M82" s="256" t="str">
        <f>IF(O10="","",O10)</f>
        <v>10. 5. 2018</v>
      </c>
      <c r="N82" s="256"/>
      <c r="O82" s="256"/>
      <c r="P82" s="256"/>
      <c r="Q82" s="36"/>
      <c r="R82" s="37"/>
      <c r="T82" s="135"/>
      <c r="U82" s="135"/>
    </row>
    <row r="83" spans="2:47" s="1" customFormat="1" ht="6.9" customHeight="1"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7"/>
      <c r="T83" s="135"/>
      <c r="U83" s="135"/>
    </row>
    <row r="84" spans="2:47" s="1" customFormat="1" ht="13.2">
      <c r="B84" s="35"/>
      <c r="C84" s="30" t="s">
        <v>26</v>
      </c>
      <c r="D84" s="36"/>
      <c r="E84" s="36"/>
      <c r="F84" s="28" t="str">
        <f>E13</f>
        <v>Okresný súd, Bratislava V, Prokofievova 6-12</v>
      </c>
      <c r="G84" s="36"/>
      <c r="H84" s="36"/>
      <c r="I84" s="36"/>
      <c r="J84" s="36"/>
      <c r="K84" s="30" t="s">
        <v>32</v>
      </c>
      <c r="L84" s="36"/>
      <c r="M84" s="207" t="str">
        <f>E19</f>
        <v>Ing. Stanislav Šutliak, PhD -  EPISS</v>
      </c>
      <c r="N84" s="207"/>
      <c r="O84" s="207"/>
      <c r="P84" s="207"/>
      <c r="Q84" s="207"/>
      <c r="R84" s="37"/>
      <c r="T84" s="135"/>
      <c r="U84" s="135"/>
    </row>
    <row r="85" spans="2:47" s="1" customFormat="1" ht="14.4" customHeight="1">
      <c r="B85" s="35"/>
      <c r="C85" s="30" t="s">
        <v>30</v>
      </c>
      <c r="D85" s="36"/>
      <c r="E85" s="36"/>
      <c r="F85" s="28" t="str">
        <f>IF(E16="","",E16)</f>
        <v>Vyplň údaj</v>
      </c>
      <c r="G85" s="36"/>
      <c r="H85" s="36"/>
      <c r="I85" s="36"/>
      <c r="J85" s="36"/>
      <c r="K85" s="30" t="s">
        <v>35</v>
      </c>
      <c r="L85" s="36"/>
      <c r="M85" s="207" t="str">
        <f>E22</f>
        <v xml:space="preserve"> </v>
      </c>
      <c r="N85" s="207"/>
      <c r="O85" s="207"/>
      <c r="P85" s="207"/>
      <c r="Q85" s="207"/>
      <c r="R85" s="37"/>
      <c r="T85" s="135"/>
      <c r="U85" s="135"/>
    </row>
    <row r="86" spans="2:47" s="1" customFormat="1" ht="10.35" customHeight="1"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7"/>
      <c r="T86" s="135"/>
      <c r="U86" s="135"/>
    </row>
    <row r="87" spans="2:47" s="1" customFormat="1" ht="29.25" customHeight="1">
      <c r="B87" s="35"/>
      <c r="C87" s="264" t="s">
        <v>133</v>
      </c>
      <c r="D87" s="265"/>
      <c r="E87" s="265"/>
      <c r="F87" s="265"/>
      <c r="G87" s="265"/>
      <c r="H87" s="124"/>
      <c r="I87" s="124"/>
      <c r="J87" s="124"/>
      <c r="K87" s="124"/>
      <c r="L87" s="124"/>
      <c r="M87" s="124"/>
      <c r="N87" s="264" t="s">
        <v>134</v>
      </c>
      <c r="O87" s="265"/>
      <c r="P87" s="265"/>
      <c r="Q87" s="265"/>
      <c r="R87" s="37"/>
      <c r="T87" s="135"/>
      <c r="U87" s="135"/>
    </row>
    <row r="88" spans="2:47" s="1" customFormat="1" ht="10.35" customHeight="1"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7"/>
      <c r="T88" s="135"/>
      <c r="U88" s="135"/>
    </row>
    <row r="89" spans="2:47" s="1" customFormat="1" ht="29.25" customHeight="1">
      <c r="B89" s="35"/>
      <c r="C89" s="137" t="s">
        <v>135</v>
      </c>
      <c r="D89" s="36"/>
      <c r="E89" s="36"/>
      <c r="F89" s="36"/>
      <c r="G89" s="36"/>
      <c r="H89" s="36"/>
      <c r="I89" s="36"/>
      <c r="J89" s="36"/>
      <c r="K89" s="36"/>
      <c r="L89" s="36"/>
      <c r="M89" s="36"/>
      <c r="N89" s="232">
        <f>N124</f>
        <v>0</v>
      </c>
      <c r="O89" s="266"/>
      <c r="P89" s="266"/>
      <c r="Q89" s="266"/>
      <c r="R89" s="37"/>
      <c r="T89" s="135"/>
      <c r="U89" s="135"/>
      <c r="AU89" s="19" t="s">
        <v>136</v>
      </c>
    </row>
    <row r="90" spans="2:47" s="7" customFormat="1" ht="24.9" customHeight="1">
      <c r="B90" s="138"/>
      <c r="C90" s="139"/>
      <c r="D90" s="140" t="s">
        <v>385</v>
      </c>
      <c r="E90" s="139"/>
      <c r="F90" s="139"/>
      <c r="G90" s="139"/>
      <c r="H90" s="139"/>
      <c r="I90" s="139"/>
      <c r="J90" s="139"/>
      <c r="K90" s="139"/>
      <c r="L90" s="139"/>
      <c r="M90" s="139"/>
      <c r="N90" s="269">
        <f>N125</f>
        <v>0</v>
      </c>
      <c r="O90" s="268"/>
      <c r="P90" s="268"/>
      <c r="Q90" s="268"/>
      <c r="R90" s="141"/>
      <c r="T90" s="142"/>
      <c r="U90" s="142"/>
    </row>
    <row r="91" spans="2:47" s="8" customFormat="1" ht="19.95" customHeight="1">
      <c r="B91" s="143"/>
      <c r="C91" s="103"/>
      <c r="D91" s="114" t="s">
        <v>386</v>
      </c>
      <c r="E91" s="103"/>
      <c r="F91" s="103"/>
      <c r="G91" s="103"/>
      <c r="H91" s="103"/>
      <c r="I91" s="103"/>
      <c r="J91" s="103"/>
      <c r="K91" s="103"/>
      <c r="L91" s="103"/>
      <c r="M91" s="103"/>
      <c r="N91" s="208">
        <f>N126</f>
        <v>0</v>
      </c>
      <c r="O91" s="209"/>
      <c r="P91" s="209"/>
      <c r="Q91" s="209"/>
      <c r="R91" s="144"/>
      <c r="T91" s="145"/>
      <c r="U91" s="145"/>
    </row>
    <row r="92" spans="2:47" s="8" customFormat="1" ht="19.95" customHeight="1">
      <c r="B92" s="143"/>
      <c r="C92" s="103"/>
      <c r="D92" s="114" t="s">
        <v>387</v>
      </c>
      <c r="E92" s="103"/>
      <c r="F92" s="103"/>
      <c r="G92" s="103"/>
      <c r="H92" s="103"/>
      <c r="I92" s="103"/>
      <c r="J92" s="103"/>
      <c r="K92" s="103"/>
      <c r="L92" s="103"/>
      <c r="M92" s="103"/>
      <c r="N92" s="208">
        <f>N132</f>
        <v>0</v>
      </c>
      <c r="O92" s="209"/>
      <c r="P92" s="209"/>
      <c r="Q92" s="209"/>
      <c r="R92" s="144"/>
      <c r="T92" s="145"/>
      <c r="U92" s="145"/>
    </row>
    <row r="93" spans="2:47" s="8" customFormat="1" ht="19.95" customHeight="1">
      <c r="B93" s="143"/>
      <c r="C93" s="103"/>
      <c r="D93" s="114" t="s">
        <v>388</v>
      </c>
      <c r="E93" s="103"/>
      <c r="F93" s="103"/>
      <c r="G93" s="103"/>
      <c r="H93" s="103"/>
      <c r="I93" s="103"/>
      <c r="J93" s="103"/>
      <c r="K93" s="103"/>
      <c r="L93" s="103"/>
      <c r="M93" s="103"/>
      <c r="N93" s="208">
        <f>N142</f>
        <v>0</v>
      </c>
      <c r="O93" s="209"/>
      <c r="P93" s="209"/>
      <c r="Q93" s="209"/>
      <c r="R93" s="144"/>
      <c r="T93" s="145"/>
      <c r="U93" s="145"/>
    </row>
    <row r="94" spans="2:47" s="7" customFormat="1" ht="24.9" customHeight="1">
      <c r="B94" s="138"/>
      <c r="C94" s="139"/>
      <c r="D94" s="140" t="s">
        <v>137</v>
      </c>
      <c r="E94" s="139"/>
      <c r="F94" s="139"/>
      <c r="G94" s="139"/>
      <c r="H94" s="139"/>
      <c r="I94" s="139"/>
      <c r="J94" s="139"/>
      <c r="K94" s="139"/>
      <c r="L94" s="139"/>
      <c r="M94" s="139"/>
      <c r="N94" s="269">
        <f>N144</f>
        <v>0</v>
      </c>
      <c r="O94" s="268"/>
      <c r="P94" s="268"/>
      <c r="Q94" s="268"/>
      <c r="R94" s="141"/>
      <c r="T94" s="142"/>
      <c r="U94" s="142"/>
    </row>
    <row r="95" spans="2:47" s="8" customFormat="1" ht="19.95" customHeight="1">
      <c r="B95" s="143"/>
      <c r="C95" s="103"/>
      <c r="D95" s="114" t="s">
        <v>474</v>
      </c>
      <c r="E95" s="103"/>
      <c r="F95" s="103"/>
      <c r="G95" s="103"/>
      <c r="H95" s="103"/>
      <c r="I95" s="103"/>
      <c r="J95" s="103"/>
      <c r="K95" s="103"/>
      <c r="L95" s="103"/>
      <c r="M95" s="103"/>
      <c r="N95" s="208">
        <f>N145</f>
        <v>0</v>
      </c>
      <c r="O95" s="209"/>
      <c r="P95" s="209"/>
      <c r="Q95" s="209"/>
      <c r="R95" s="144"/>
      <c r="T95" s="145"/>
      <c r="U95" s="145"/>
    </row>
    <row r="96" spans="2:47" s="7" customFormat="1" ht="21.75" customHeight="1">
      <c r="B96" s="138"/>
      <c r="C96" s="139"/>
      <c r="D96" s="140" t="s">
        <v>143</v>
      </c>
      <c r="E96" s="139"/>
      <c r="F96" s="139"/>
      <c r="G96" s="139"/>
      <c r="H96" s="139"/>
      <c r="I96" s="139"/>
      <c r="J96" s="139"/>
      <c r="K96" s="139"/>
      <c r="L96" s="139"/>
      <c r="M96" s="139"/>
      <c r="N96" s="267">
        <f>N151</f>
        <v>0</v>
      </c>
      <c r="O96" s="268"/>
      <c r="P96" s="268"/>
      <c r="Q96" s="268"/>
      <c r="R96" s="141"/>
      <c r="T96" s="142"/>
      <c r="U96" s="142"/>
    </row>
    <row r="97" spans="2:65" s="1" customFormat="1" ht="21.75" customHeight="1"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36"/>
      <c r="M97" s="36"/>
      <c r="N97" s="36"/>
      <c r="O97" s="36"/>
      <c r="P97" s="36"/>
      <c r="Q97" s="36"/>
      <c r="R97" s="37"/>
      <c r="T97" s="135"/>
      <c r="U97" s="135"/>
    </row>
    <row r="98" spans="2:65" s="1" customFormat="1" ht="29.25" customHeight="1">
      <c r="B98" s="35"/>
      <c r="C98" s="137" t="s">
        <v>144</v>
      </c>
      <c r="D98" s="36"/>
      <c r="E98" s="36"/>
      <c r="F98" s="36"/>
      <c r="G98" s="36"/>
      <c r="H98" s="36"/>
      <c r="I98" s="36"/>
      <c r="J98" s="36"/>
      <c r="K98" s="36"/>
      <c r="L98" s="36"/>
      <c r="M98" s="36"/>
      <c r="N98" s="266">
        <f>ROUND(N99+N100+N101+N102+N103+N104,2)</f>
        <v>0</v>
      </c>
      <c r="O98" s="270"/>
      <c r="P98" s="270"/>
      <c r="Q98" s="270"/>
      <c r="R98" s="37"/>
      <c r="T98" s="146"/>
      <c r="U98" s="147" t="s">
        <v>41</v>
      </c>
    </row>
    <row r="99" spans="2:65" s="1" customFormat="1" ht="18" customHeight="1">
      <c r="B99" s="35"/>
      <c r="C99" s="36"/>
      <c r="D99" s="229" t="s">
        <v>145</v>
      </c>
      <c r="E99" s="230"/>
      <c r="F99" s="230"/>
      <c r="G99" s="230"/>
      <c r="H99" s="230"/>
      <c r="I99" s="36"/>
      <c r="J99" s="36"/>
      <c r="K99" s="36"/>
      <c r="L99" s="36"/>
      <c r="M99" s="36"/>
      <c r="N99" s="231">
        <f>ROUND(N89*T99,2)</f>
        <v>0</v>
      </c>
      <c r="O99" s="208"/>
      <c r="P99" s="208"/>
      <c r="Q99" s="208"/>
      <c r="R99" s="37"/>
      <c r="S99" s="148"/>
      <c r="T99" s="149"/>
      <c r="U99" s="150" t="s">
        <v>44</v>
      </c>
      <c r="V99" s="148"/>
      <c r="W99" s="148"/>
      <c r="X99" s="148"/>
      <c r="Y99" s="148"/>
      <c r="Z99" s="148"/>
      <c r="AA99" s="148"/>
      <c r="AB99" s="148"/>
      <c r="AC99" s="148"/>
      <c r="AD99" s="148"/>
      <c r="AE99" s="148"/>
      <c r="AF99" s="148"/>
      <c r="AG99" s="148"/>
      <c r="AH99" s="148"/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51" t="s">
        <v>146</v>
      </c>
      <c r="AZ99" s="148"/>
      <c r="BA99" s="148"/>
      <c r="BB99" s="148"/>
      <c r="BC99" s="148"/>
      <c r="BD99" s="148"/>
      <c r="BE99" s="152">
        <f t="shared" ref="BE99:BE104" si="0">IF(U99="základná",N99,0)</f>
        <v>0</v>
      </c>
      <c r="BF99" s="152">
        <f t="shared" ref="BF99:BF104" si="1">IF(U99="znížená",N99,0)</f>
        <v>0</v>
      </c>
      <c r="BG99" s="152">
        <f t="shared" ref="BG99:BG104" si="2">IF(U99="zákl. prenesená",N99,0)</f>
        <v>0</v>
      </c>
      <c r="BH99" s="152">
        <f t="shared" ref="BH99:BH104" si="3">IF(U99="zníž. prenesená",N99,0)</f>
        <v>0</v>
      </c>
      <c r="BI99" s="152">
        <f t="shared" ref="BI99:BI104" si="4">IF(U99="nulová",N99,0)</f>
        <v>0</v>
      </c>
      <c r="BJ99" s="151" t="s">
        <v>89</v>
      </c>
      <c r="BK99" s="148"/>
      <c r="BL99" s="148"/>
      <c r="BM99" s="148"/>
    </row>
    <row r="100" spans="2:65" s="1" customFormat="1" ht="18" customHeight="1">
      <c r="B100" s="35"/>
      <c r="C100" s="36"/>
      <c r="D100" s="229" t="s">
        <v>147</v>
      </c>
      <c r="E100" s="230"/>
      <c r="F100" s="230"/>
      <c r="G100" s="230"/>
      <c r="H100" s="230"/>
      <c r="I100" s="36"/>
      <c r="J100" s="36"/>
      <c r="K100" s="36"/>
      <c r="L100" s="36"/>
      <c r="M100" s="36"/>
      <c r="N100" s="231">
        <f>ROUND(N89*T100,2)</f>
        <v>0</v>
      </c>
      <c r="O100" s="208"/>
      <c r="P100" s="208"/>
      <c r="Q100" s="208"/>
      <c r="R100" s="37"/>
      <c r="S100" s="148"/>
      <c r="T100" s="149"/>
      <c r="U100" s="150" t="s">
        <v>44</v>
      </c>
      <c r="V100" s="148"/>
      <c r="W100" s="148"/>
      <c r="X100" s="148"/>
      <c r="Y100" s="148"/>
      <c r="Z100" s="148"/>
      <c r="AA100" s="148"/>
      <c r="AB100" s="148"/>
      <c r="AC100" s="148"/>
      <c r="AD100" s="148"/>
      <c r="AE100" s="148"/>
      <c r="AF100" s="148"/>
      <c r="AG100" s="148"/>
      <c r="AH100" s="148"/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51" t="s">
        <v>146</v>
      </c>
      <c r="AZ100" s="148"/>
      <c r="BA100" s="148"/>
      <c r="BB100" s="148"/>
      <c r="BC100" s="148"/>
      <c r="BD100" s="148"/>
      <c r="BE100" s="152">
        <f t="shared" si="0"/>
        <v>0</v>
      </c>
      <c r="BF100" s="152">
        <f t="shared" si="1"/>
        <v>0</v>
      </c>
      <c r="BG100" s="152">
        <f t="shared" si="2"/>
        <v>0</v>
      </c>
      <c r="BH100" s="152">
        <f t="shared" si="3"/>
        <v>0</v>
      </c>
      <c r="BI100" s="152">
        <f t="shared" si="4"/>
        <v>0</v>
      </c>
      <c r="BJ100" s="151" t="s">
        <v>89</v>
      </c>
      <c r="BK100" s="148"/>
      <c r="BL100" s="148"/>
      <c r="BM100" s="148"/>
    </row>
    <row r="101" spans="2:65" s="1" customFormat="1" ht="18" customHeight="1">
      <c r="B101" s="35"/>
      <c r="C101" s="36"/>
      <c r="D101" s="229" t="s">
        <v>148</v>
      </c>
      <c r="E101" s="230"/>
      <c r="F101" s="230"/>
      <c r="G101" s="230"/>
      <c r="H101" s="230"/>
      <c r="I101" s="36"/>
      <c r="J101" s="36"/>
      <c r="K101" s="36"/>
      <c r="L101" s="36"/>
      <c r="M101" s="36"/>
      <c r="N101" s="231">
        <f>ROUND(N89*T101,2)</f>
        <v>0</v>
      </c>
      <c r="O101" s="208"/>
      <c r="P101" s="208"/>
      <c r="Q101" s="208"/>
      <c r="R101" s="37"/>
      <c r="S101" s="148"/>
      <c r="T101" s="149"/>
      <c r="U101" s="150" t="s">
        <v>44</v>
      </c>
      <c r="V101" s="148"/>
      <c r="W101" s="148"/>
      <c r="X101" s="148"/>
      <c r="Y101" s="148"/>
      <c r="Z101" s="148"/>
      <c r="AA101" s="148"/>
      <c r="AB101" s="148"/>
      <c r="AC101" s="148"/>
      <c r="AD101" s="148"/>
      <c r="AE101" s="148"/>
      <c r="AF101" s="148"/>
      <c r="AG101" s="148"/>
      <c r="AH101" s="148"/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51" t="s">
        <v>146</v>
      </c>
      <c r="AZ101" s="148"/>
      <c r="BA101" s="148"/>
      <c r="BB101" s="148"/>
      <c r="BC101" s="148"/>
      <c r="BD101" s="148"/>
      <c r="BE101" s="152">
        <f t="shared" si="0"/>
        <v>0</v>
      </c>
      <c r="BF101" s="152">
        <f t="shared" si="1"/>
        <v>0</v>
      </c>
      <c r="BG101" s="152">
        <f t="shared" si="2"/>
        <v>0</v>
      </c>
      <c r="BH101" s="152">
        <f t="shared" si="3"/>
        <v>0</v>
      </c>
      <c r="BI101" s="152">
        <f t="shared" si="4"/>
        <v>0</v>
      </c>
      <c r="BJ101" s="151" t="s">
        <v>89</v>
      </c>
      <c r="BK101" s="148"/>
      <c r="BL101" s="148"/>
      <c r="BM101" s="148"/>
    </row>
    <row r="102" spans="2:65" s="1" customFormat="1" ht="18" customHeight="1">
      <c r="B102" s="35"/>
      <c r="C102" s="36"/>
      <c r="D102" s="229" t="s">
        <v>149</v>
      </c>
      <c r="E102" s="230"/>
      <c r="F102" s="230"/>
      <c r="G102" s="230"/>
      <c r="H102" s="230"/>
      <c r="I102" s="36"/>
      <c r="J102" s="36"/>
      <c r="K102" s="36"/>
      <c r="L102" s="36"/>
      <c r="M102" s="36"/>
      <c r="N102" s="231">
        <f>ROUND(N89*T102,2)</f>
        <v>0</v>
      </c>
      <c r="O102" s="208"/>
      <c r="P102" s="208"/>
      <c r="Q102" s="208"/>
      <c r="R102" s="37"/>
      <c r="S102" s="148"/>
      <c r="T102" s="149"/>
      <c r="U102" s="150" t="s">
        <v>44</v>
      </c>
      <c r="V102" s="148"/>
      <c r="W102" s="148"/>
      <c r="X102" s="148"/>
      <c r="Y102" s="148"/>
      <c r="Z102" s="148"/>
      <c r="AA102" s="148"/>
      <c r="AB102" s="148"/>
      <c r="AC102" s="148"/>
      <c r="AD102" s="148"/>
      <c r="AE102" s="148"/>
      <c r="AF102" s="148"/>
      <c r="AG102" s="148"/>
      <c r="AH102" s="148"/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51" t="s">
        <v>146</v>
      </c>
      <c r="AZ102" s="148"/>
      <c r="BA102" s="148"/>
      <c r="BB102" s="148"/>
      <c r="BC102" s="148"/>
      <c r="BD102" s="148"/>
      <c r="BE102" s="152">
        <f t="shared" si="0"/>
        <v>0</v>
      </c>
      <c r="BF102" s="152">
        <f t="shared" si="1"/>
        <v>0</v>
      </c>
      <c r="BG102" s="152">
        <f t="shared" si="2"/>
        <v>0</v>
      </c>
      <c r="BH102" s="152">
        <f t="shared" si="3"/>
        <v>0</v>
      </c>
      <c r="BI102" s="152">
        <f t="shared" si="4"/>
        <v>0</v>
      </c>
      <c r="BJ102" s="151" t="s">
        <v>89</v>
      </c>
      <c r="BK102" s="148"/>
      <c r="BL102" s="148"/>
      <c r="BM102" s="148"/>
    </row>
    <row r="103" spans="2:65" s="1" customFormat="1" ht="18" customHeight="1">
      <c r="B103" s="35"/>
      <c r="C103" s="36"/>
      <c r="D103" s="229" t="s">
        <v>150</v>
      </c>
      <c r="E103" s="230"/>
      <c r="F103" s="230"/>
      <c r="G103" s="230"/>
      <c r="H103" s="230"/>
      <c r="I103" s="36"/>
      <c r="J103" s="36"/>
      <c r="K103" s="36"/>
      <c r="L103" s="36"/>
      <c r="M103" s="36"/>
      <c r="N103" s="231">
        <f>ROUND(N89*T103,2)</f>
        <v>0</v>
      </c>
      <c r="O103" s="208"/>
      <c r="P103" s="208"/>
      <c r="Q103" s="208"/>
      <c r="R103" s="37"/>
      <c r="S103" s="148"/>
      <c r="T103" s="149"/>
      <c r="U103" s="150" t="s">
        <v>44</v>
      </c>
      <c r="V103" s="148"/>
      <c r="W103" s="148"/>
      <c r="X103" s="148"/>
      <c r="Y103" s="148"/>
      <c r="Z103" s="148"/>
      <c r="AA103" s="148"/>
      <c r="AB103" s="148"/>
      <c r="AC103" s="148"/>
      <c r="AD103" s="148"/>
      <c r="AE103" s="148"/>
      <c r="AF103" s="148"/>
      <c r="AG103" s="148"/>
      <c r="AH103" s="148"/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51" t="s">
        <v>146</v>
      </c>
      <c r="AZ103" s="148"/>
      <c r="BA103" s="148"/>
      <c r="BB103" s="148"/>
      <c r="BC103" s="148"/>
      <c r="BD103" s="148"/>
      <c r="BE103" s="152">
        <f t="shared" si="0"/>
        <v>0</v>
      </c>
      <c r="BF103" s="152">
        <f t="shared" si="1"/>
        <v>0</v>
      </c>
      <c r="BG103" s="152">
        <f t="shared" si="2"/>
        <v>0</v>
      </c>
      <c r="BH103" s="152">
        <f t="shared" si="3"/>
        <v>0</v>
      </c>
      <c r="BI103" s="152">
        <f t="shared" si="4"/>
        <v>0</v>
      </c>
      <c r="BJ103" s="151" t="s">
        <v>89</v>
      </c>
      <c r="BK103" s="148"/>
      <c r="BL103" s="148"/>
      <c r="BM103" s="148"/>
    </row>
    <row r="104" spans="2:65" s="1" customFormat="1" ht="18" customHeight="1">
      <c r="B104" s="35"/>
      <c r="C104" s="36"/>
      <c r="D104" s="114" t="s">
        <v>151</v>
      </c>
      <c r="E104" s="36"/>
      <c r="F104" s="36"/>
      <c r="G104" s="36"/>
      <c r="H104" s="36"/>
      <c r="I104" s="36"/>
      <c r="J104" s="36"/>
      <c r="K104" s="36"/>
      <c r="L104" s="36"/>
      <c r="M104" s="36"/>
      <c r="N104" s="231">
        <f>ROUND(N89*T104,2)</f>
        <v>0</v>
      </c>
      <c r="O104" s="208"/>
      <c r="P104" s="208"/>
      <c r="Q104" s="208"/>
      <c r="R104" s="37"/>
      <c r="S104" s="148"/>
      <c r="T104" s="153"/>
      <c r="U104" s="154" t="s">
        <v>44</v>
      </c>
      <c r="V104" s="148"/>
      <c r="W104" s="148"/>
      <c r="X104" s="148"/>
      <c r="Y104" s="148"/>
      <c r="Z104" s="148"/>
      <c r="AA104" s="148"/>
      <c r="AB104" s="148"/>
      <c r="AC104" s="148"/>
      <c r="AD104" s="148"/>
      <c r="AE104" s="148"/>
      <c r="AF104" s="148"/>
      <c r="AG104" s="148"/>
      <c r="AH104" s="148"/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51" t="s">
        <v>152</v>
      </c>
      <c r="AZ104" s="148"/>
      <c r="BA104" s="148"/>
      <c r="BB104" s="148"/>
      <c r="BC104" s="148"/>
      <c r="BD104" s="148"/>
      <c r="BE104" s="152">
        <f t="shared" si="0"/>
        <v>0</v>
      </c>
      <c r="BF104" s="152">
        <f t="shared" si="1"/>
        <v>0</v>
      </c>
      <c r="BG104" s="152">
        <f t="shared" si="2"/>
        <v>0</v>
      </c>
      <c r="BH104" s="152">
        <f t="shared" si="3"/>
        <v>0</v>
      </c>
      <c r="BI104" s="152">
        <f t="shared" si="4"/>
        <v>0</v>
      </c>
      <c r="BJ104" s="151" t="s">
        <v>89</v>
      </c>
      <c r="BK104" s="148"/>
      <c r="BL104" s="148"/>
      <c r="BM104" s="148"/>
    </row>
    <row r="105" spans="2:65" s="1" customFormat="1" ht="12">
      <c r="B105" s="35"/>
      <c r="C105" s="36"/>
      <c r="D105" s="36"/>
      <c r="E105" s="36"/>
      <c r="F105" s="36"/>
      <c r="G105" s="36"/>
      <c r="H105" s="36"/>
      <c r="I105" s="36"/>
      <c r="J105" s="36"/>
      <c r="K105" s="36"/>
      <c r="L105" s="36"/>
      <c r="M105" s="36"/>
      <c r="N105" s="36"/>
      <c r="O105" s="36"/>
      <c r="P105" s="36"/>
      <c r="Q105" s="36"/>
      <c r="R105" s="37"/>
      <c r="T105" s="135"/>
      <c r="U105" s="135"/>
    </row>
    <row r="106" spans="2:65" s="1" customFormat="1" ht="29.25" customHeight="1">
      <c r="B106" s="35"/>
      <c r="C106" s="123" t="s">
        <v>120</v>
      </c>
      <c r="D106" s="124"/>
      <c r="E106" s="124"/>
      <c r="F106" s="124"/>
      <c r="G106" s="124"/>
      <c r="H106" s="124"/>
      <c r="I106" s="124"/>
      <c r="J106" s="124"/>
      <c r="K106" s="124"/>
      <c r="L106" s="233">
        <f>ROUND(SUM(N89+N98),2)</f>
        <v>0</v>
      </c>
      <c r="M106" s="233"/>
      <c r="N106" s="233"/>
      <c r="O106" s="233"/>
      <c r="P106" s="233"/>
      <c r="Q106" s="233"/>
      <c r="R106" s="37"/>
      <c r="T106" s="135"/>
      <c r="U106" s="135"/>
    </row>
    <row r="107" spans="2:65" s="1" customFormat="1" ht="6.9" customHeight="1">
      <c r="B107" s="59"/>
      <c r="C107" s="60"/>
      <c r="D107" s="60"/>
      <c r="E107" s="60"/>
      <c r="F107" s="60"/>
      <c r="G107" s="60"/>
      <c r="H107" s="60"/>
      <c r="I107" s="60"/>
      <c r="J107" s="60"/>
      <c r="K107" s="60"/>
      <c r="L107" s="60"/>
      <c r="M107" s="60"/>
      <c r="N107" s="60"/>
      <c r="O107" s="60"/>
      <c r="P107" s="60"/>
      <c r="Q107" s="60"/>
      <c r="R107" s="61"/>
      <c r="T107" s="135"/>
      <c r="U107" s="135"/>
    </row>
    <row r="111" spans="2:65" s="1" customFormat="1" ht="6.9" customHeight="1">
      <c r="B111" s="62"/>
      <c r="C111" s="63"/>
      <c r="D111" s="63"/>
      <c r="E111" s="63"/>
      <c r="F111" s="63"/>
      <c r="G111" s="63"/>
      <c r="H111" s="63"/>
      <c r="I111" s="63"/>
      <c r="J111" s="63"/>
      <c r="K111" s="63"/>
      <c r="L111" s="63"/>
      <c r="M111" s="63"/>
      <c r="N111" s="63"/>
      <c r="O111" s="63"/>
      <c r="P111" s="63"/>
      <c r="Q111" s="63"/>
      <c r="R111" s="64"/>
    </row>
    <row r="112" spans="2:65" s="1" customFormat="1" ht="36.9" customHeight="1">
      <c r="B112" s="35"/>
      <c r="C112" s="203" t="s">
        <v>153</v>
      </c>
      <c r="D112" s="254"/>
      <c r="E112" s="254"/>
      <c r="F112" s="254"/>
      <c r="G112" s="254"/>
      <c r="H112" s="254"/>
      <c r="I112" s="254"/>
      <c r="J112" s="254"/>
      <c r="K112" s="254"/>
      <c r="L112" s="254"/>
      <c r="M112" s="254"/>
      <c r="N112" s="254"/>
      <c r="O112" s="254"/>
      <c r="P112" s="254"/>
      <c r="Q112" s="254"/>
      <c r="R112" s="37"/>
    </row>
    <row r="113" spans="2:65" s="1" customFormat="1" ht="6.9" customHeight="1"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36"/>
      <c r="M113" s="36"/>
      <c r="N113" s="36"/>
      <c r="O113" s="36"/>
      <c r="P113" s="36"/>
      <c r="Q113" s="36"/>
      <c r="R113" s="37"/>
    </row>
    <row r="114" spans="2:65" s="1" customFormat="1" ht="30" customHeight="1">
      <c r="B114" s="35"/>
      <c r="C114" s="30" t="s">
        <v>17</v>
      </c>
      <c r="D114" s="36"/>
      <c r="E114" s="36"/>
      <c r="F114" s="252" t="str">
        <f>F6</f>
        <v>Oprava porúch administratívnej budovy - Okresný súd Bratislava V.</v>
      </c>
      <c r="G114" s="253"/>
      <c r="H114" s="253"/>
      <c r="I114" s="253"/>
      <c r="J114" s="253"/>
      <c r="K114" s="253"/>
      <c r="L114" s="253"/>
      <c r="M114" s="253"/>
      <c r="N114" s="253"/>
      <c r="O114" s="253"/>
      <c r="P114" s="253"/>
      <c r="Q114" s="36"/>
      <c r="R114" s="37"/>
    </row>
    <row r="115" spans="2:65" ht="30" customHeight="1">
      <c r="B115" s="23"/>
      <c r="C115" s="30" t="s">
        <v>127</v>
      </c>
      <c r="D115" s="26"/>
      <c r="E115" s="26"/>
      <c r="F115" s="252" t="s">
        <v>128</v>
      </c>
      <c r="G115" s="197"/>
      <c r="H115" s="197"/>
      <c r="I115" s="197"/>
      <c r="J115" s="197"/>
      <c r="K115" s="197"/>
      <c r="L115" s="197"/>
      <c r="M115" s="197"/>
      <c r="N115" s="197"/>
      <c r="O115" s="197"/>
      <c r="P115" s="197"/>
      <c r="Q115" s="26"/>
      <c r="R115" s="24"/>
    </row>
    <row r="116" spans="2:65" s="1" customFormat="1" ht="36.9" customHeight="1">
      <c r="B116" s="35"/>
      <c r="C116" s="69" t="s">
        <v>129</v>
      </c>
      <c r="D116" s="36"/>
      <c r="E116" s="36"/>
      <c r="F116" s="215" t="str">
        <f>F8</f>
        <v>OC5 - Obnova časť 5, obnova bočnej fasády JZ</v>
      </c>
      <c r="G116" s="254"/>
      <c r="H116" s="254"/>
      <c r="I116" s="254"/>
      <c r="J116" s="254"/>
      <c r="K116" s="254"/>
      <c r="L116" s="254"/>
      <c r="M116" s="254"/>
      <c r="N116" s="254"/>
      <c r="O116" s="254"/>
      <c r="P116" s="254"/>
      <c r="Q116" s="36"/>
      <c r="R116" s="37"/>
    </row>
    <row r="117" spans="2:65" s="1" customFormat="1" ht="6.9" customHeight="1"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36"/>
      <c r="M117" s="36"/>
      <c r="N117" s="36"/>
      <c r="O117" s="36"/>
      <c r="P117" s="36"/>
      <c r="Q117" s="36"/>
      <c r="R117" s="37"/>
    </row>
    <row r="118" spans="2:65" s="1" customFormat="1" ht="18" customHeight="1">
      <c r="B118" s="35"/>
      <c r="C118" s="30" t="s">
        <v>22</v>
      </c>
      <c r="D118" s="36"/>
      <c r="E118" s="36"/>
      <c r="F118" s="28" t="str">
        <f>F10</f>
        <v>Bratislava  V</v>
      </c>
      <c r="G118" s="36"/>
      <c r="H118" s="36"/>
      <c r="I118" s="36"/>
      <c r="J118" s="36"/>
      <c r="K118" s="30" t="s">
        <v>24</v>
      </c>
      <c r="L118" s="36"/>
      <c r="M118" s="256" t="str">
        <f>IF(O10="","",O10)</f>
        <v>10. 5. 2018</v>
      </c>
      <c r="N118" s="256"/>
      <c r="O118" s="256"/>
      <c r="P118" s="256"/>
      <c r="Q118" s="36"/>
      <c r="R118" s="37"/>
    </row>
    <row r="119" spans="2:65" s="1" customFormat="1" ht="6.9" customHeight="1"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36"/>
      <c r="M119" s="36"/>
      <c r="N119" s="36"/>
      <c r="O119" s="36"/>
      <c r="P119" s="36"/>
      <c r="Q119" s="36"/>
      <c r="R119" s="37"/>
    </row>
    <row r="120" spans="2:65" s="1" customFormat="1" ht="13.2">
      <c r="B120" s="35"/>
      <c r="C120" s="30" t="s">
        <v>26</v>
      </c>
      <c r="D120" s="36"/>
      <c r="E120" s="36"/>
      <c r="F120" s="28" t="str">
        <f>E13</f>
        <v>Okresný súd, Bratislava V, Prokofievova 6-12</v>
      </c>
      <c r="G120" s="36"/>
      <c r="H120" s="36"/>
      <c r="I120" s="36"/>
      <c r="J120" s="36"/>
      <c r="K120" s="30" t="s">
        <v>32</v>
      </c>
      <c r="L120" s="36"/>
      <c r="M120" s="207" t="str">
        <f>E19</f>
        <v>Ing. Stanislav Šutliak, PhD -  EPISS</v>
      </c>
      <c r="N120" s="207"/>
      <c r="O120" s="207"/>
      <c r="P120" s="207"/>
      <c r="Q120" s="207"/>
      <c r="R120" s="37"/>
    </row>
    <row r="121" spans="2:65" s="1" customFormat="1" ht="14.4" customHeight="1">
      <c r="B121" s="35"/>
      <c r="C121" s="30" t="s">
        <v>30</v>
      </c>
      <c r="D121" s="36"/>
      <c r="E121" s="36"/>
      <c r="F121" s="28" t="str">
        <f>IF(E16="","",E16)</f>
        <v>Vyplň údaj</v>
      </c>
      <c r="G121" s="36"/>
      <c r="H121" s="36"/>
      <c r="I121" s="36"/>
      <c r="J121" s="36"/>
      <c r="K121" s="30" t="s">
        <v>35</v>
      </c>
      <c r="L121" s="36"/>
      <c r="M121" s="207" t="str">
        <f>E22</f>
        <v xml:space="preserve"> </v>
      </c>
      <c r="N121" s="207"/>
      <c r="O121" s="207"/>
      <c r="P121" s="207"/>
      <c r="Q121" s="207"/>
      <c r="R121" s="37"/>
    </row>
    <row r="122" spans="2:65" s="1" customFormat="1" ht="10.35" customHeight="1">
      <c r="B122" s="35"/>
      <c r="C122" s="36"/>
      <c r="D122" s="36"/>
      <c r="E122" s="36"/>
      <c r="F122" s="36"/>
      <c r="G122" s="36"/>
      <c r="H122" s="36"/>
      <c r="I122" s="36"/>
      <c r="J122" s="36"/>
      <c r="K122" s="36"/>
      <c r="L122" s="36"/>
      <c r="M122" s="36"/>
      <c r="N122" s="36"/>
      <c r="O122" s="36"/>
      <c r="P122" s="36"/>
      <c r="Q122" s="36"/>
      <c r="R122" s="37"/>
    </row>
    <row r="123" spans="2:65" s="9" customFormat="1" ht="29.25" customHeight="1">
      <c r="B123" s="155"/>
      <c r="C123" s="156" t="s">
        <v>154</v>
      </c>
      <c r="D123" s="157" t="s">
        <v>155</v>
      </c>
      <c r="E123" s="157" t="s">
        <v>59</v>
      </c>
      <c r="F123" s="271" t="s">
        <v>156</v>
      </c>
      <c r="G123" s="271"/>
      <c r="H123" s="271"/>
      <c r="I123" s="271"/>
      <c r="J123" s="157" t="s">
        <v>157</v>
      </c>
      <c r="K123" s="157" t="s">
        <v>158</v>
      </c>
      <c r="L123" s="271" t="s">
        <v>159</v>
      </c>
      <c r="M123" s="271"/>
      <c r="N123" s="271" t="s">
        <v>134</v>
      </c>
      <c r="O123" s="271"/>
      <c r="P123" s="271"/>
      <c r="Q123" s="272"/>
      <c r="R123" s="158"/>
      <c r="T123" s="80" t="s">
        <v>160</v>
      </c>
      <c r="U123" s="81" t="s">
        <v>41</v>
      </c>
      <c r="V123" s="81" t="s">
        <v>161</v>
      </c>
      <c r="W123" s="81" t="s">
        <v>162</v>
      </c>
      <c r="X123" s="81" t="s">
        <v>163</v>
      </c>
      <c r="Y123" s="81" t="s">
        <v>164</v>
      </c>
      <c r="Z123" s="81" t="s">
        <v>165</v>
      </c>
      <c r="AA123" s="82" t="s">
        <v>166</v>
      </c>
    </row>
    <row r="124" spans="2:65" s="1" customFormat="1" ht="29.25" customHeight="1">
      <c r="B124" s="35"/>
      <c r="C124" s="84" t="s">
        <v>131</v>
      </c>
      <c r="D124" s="36"/>
      <c r="E124" s="36"/>
      <c r="F124" s="36"/>
      <c r="G124" s="36"/>
      <c r="H124" s="36"/>
      <c r="I124" s="36"/>
      <c r="J124" s="36"/>
      <c r="K124" s="36"/>
      <c r="L124" s="36"/>
      <c r="M124" s="36"/>
      <c r="N124" s="273">
        <f>BK124</f>
        <v>0</v>
      </c>
      <c r="O124" s="274"/>
      <c r="P124" s="274"/>
      <c r="Q124" s="274"/>
      <c r="R124" s="37"/>
      <c r="T124" s="83"/>
      <c r="U124" s="51"/>
      <c r="V124" s="51"/>
      <c r="W124" s="159">
        <f>W125+W144+W151</f>
        <v>0</v>
      </c>
      <c r="X124" s="51"/>
      <c r="Y124" s="159">
        <f>Y125+Y144+Y151</f>
        <v>12.305039600000001</v>
      </c>
      <c r="Z124" s="51"/>
      <c r="AA124" s="160">
        <f>AA125+AA144+AA151</f>
        <v>0</v>
      </c>
      <c r="AT124" s="19" t="s">
        <v>76</v>
      </c>
      <c r="AU124" s="19" t="s">
        <v>136</v>
      </c>
      <c r="BK124" s="161">
        <f>BK125+BK144+BK151</f>
        <v>0</v>
      </c>
    </row>
    <row r="125" spans="2:65" s="10" customFormat="1" ht="37.35" customHeight="1">
      <c r="B125" s="162"/>
      <c r="C125" s="163"/>
      <c r="D125" s="164" t="s">
        <v>385</v>
      </c>
      <c r="E125" s="164"/>
      <c r="F125" s="164"/>
      <c r="G125" s="164"/>
      <c r="H125" s="164"/>
      <c r="I125" s="164"/>
      <c r="J125" s="164"/>
      <c r="K125" s="164"/>
      <c r="L125" s="164"/>
      <c r="M125" s="164"/>
      <c r="N125" s="267">
        <f>BK125</f>
        <v>0</v>
      </c>
      <c r="O125" s="269"/>
      <c r="P125" s="269"/>
      <c r="Q125" s="269"/>
      <c r="R125" s="165"/>
      <c r="T125" s="166"/>
      <c r="U125" s="163"/>
      <c r="V125" s="163"/>
      <c r="W125" s="167">
        <f>W126+W132+W142</f>
        <v>0</v>
      </c>
      <c r="X125" s="163"/>
      <c r="Y125" s="167">
        <f>Y126+Y132+Y142</f>
        <v>12.303254000000001</v>
      </c>
      <c r="Z125" s="163"/>
      <c r="AA125" s="168">
        <f>AA126+AA132+AA142</f>
        <v>0</v>
      </c>
      <c r="AR125" s="169" t="s">
        <v>84</v>
      </c>
      <c r="AT125" s="170" t="s">
        <v>76</v>
      </c>
      <c r="AU125" s="170" t="s">
        <v>77</v>
      </c>
      <c r="AY125" s="169" t="s">
        <v>167</v>
      </c>
      <c r="BK125" s="171">
        <f>BK126+BK132+BK142</f>
        <v>0</v>
      </c>
    </row>
    <row r="126" spans="2:65" s="10" customFormat="1" ht="19.95" customHeight="1">
      <c r="B126" s="162"/>
      <c r="C126" s="163"/>
      <c r="D126" s="172" t="s">
        <v>386</v>
      </c>
      <c r="E126" s="172"/>
      <c r="F126" s="172"/>
      <c r="G126" s="172"/>
      <c r="H126" s="172"/>
      <c r="I126" s="172"/>
      <c r="J126" s="172"/>
      <c r="K126" s="172"/>
      <c r="L126" s="172"/>
      <c r="M126" s="172"/>
      <c r="N126" s="275">
        <f>BK126</f>
        <v>0</v>
      </c>
      <c r="O126" s="276"/>
      <c r="P126" s="276"/>
      <c r="Q126" s="276"/>
      <c r="R126" s="165"/>
      <c r="T126" s="166"/>
      <c r="U126" s="163"/>
      <c r="V126" s="163"/>
      <c r="W126" s="167">
        <f>SUM(W127:W131)</f>
        <v>0</v>
      </c>
      <c r="X126" s="163"/>
      <c r="Y126" s="167">
        <f>SUM(Y127:Y131)</f>
        <v>0.203877</v>
      </c>
      <c r="Z126" s="163"/>
      <c r="AA126" s="168">
        <f>SUM(AA127:AA131)</f>
        <v>0</v>
      </c>
      <c r="AR126" s="169" t="s">
        <v>84</v>
      </c>
      <c r="AT126" s="170" t="s">
        <v>76</v>
      </c>
      <c r="AU126" s="170" t="s">
        <v>84</v>
      </c>
      <c r="AY126" s="169" t="s">
        <v>167</v>
      </c>
      <c r="BK126" s="171">
        <f>SUM(BK127:BK131)</f>
        <v>0</v>
      </c>
    </row>
    <row r="127" spans="2:65" s="1" customFormat="1" ht="51" customHeight="1">
      <c r="B127" s="35"/>
      <c r="C127" s="173" t="s">
        <v>84</v>
      </c>
      <c r="D127" s="173" t="s">
        <v>168</v>
      </c>
      <c r="E127" s="174" t="s">
        <v>475</v>
      </c>
      <c r="F127" s="240" t="s">
        <v>476</v>
      </c>
      <c r="G127" s="240"/>
      <c r="H127" s="240"/>
      <c r="I127" s="240"/>
      <c r="J127" s="175" t="s">
        <v>171</v>
      </c>
      <c r="K127" s="176">
        <v>62.84</v>
      </c>
      <c r="L127" s="243">
        <v>0</v>
      </c>
      <c r="M127" s="244"/>
      <c r="N127" s="239">
        <f>ROUND(L127*K127,2)</f>
        <v>0</v>
      </c>
      <c r="O127" s="239"/>
      <c r="P127" s="239"/>
      <c r="Q127" s="239"/>
      <c r="R127" s="37"/>
      <c r="T127" s="178" t="s">
        <v>20</v>
      </c>
      <c r="U127" s="44" t="s">
        <v>44</v>
      </c>
      <c r="V127" s="36"/>
      <c r="W127" s="179">
        <f>V127*K127</f>
        <v>0</v>
      </c>
      <c r="X127" s="179">
        <v>1E-4</v>
      </c>
      <c r="Y127" s="179">
        <f>X127*K127</f>
        <v>6.2840000000000005E-3</v>
      </c>
      <c r="Z127" s="179">
        <v>0</v>
      </c>
      <c r="AA127" s="180">
        <f>Z127*K127</f>
        <v>0</v>
      </c>
      <c r="AR127" s="19" t="s">
        <v>183</v>
      </c>
      <c r="AT127" s="19" t="s">
        <v>168</v>
      </c>
      <c r="AU127" s="19" t="s">
        <v>89</v>
      </c>
      <c r="AY127" s="19" t="s">
        <v>167</v>
      </c>
      <c r="BE127" s="118">
        <f>IF(U127="základná",N127,0)</f>
        <v>0</v>
      </c>
      <c r="BF127" s="118">
        <f>IF(U127="znížená",N127,0)</f>
        <v>0</v>
      </c>
      <c r="BG127" s="118">
        <f>IF(U127="zákl. prenesená",N127,0)</f>
        <v>0</v>
      </c>
      <c r="BH127" s="118">
        <f>IF(U127="zníž. prenesená",N127,0)</f>
        <v>0</v>
      </c>
      <c r="BI127" s="118">
        <f>IF(U127="nulová",N127,0)</f>
        <v>0</v>
      </c>
      <c r="BJ127" s="19" t="s">
        <v>89</v>
      </c>
      <c r="BK127" s="118">
        <f>ROUND(L127*K127,2)</f>
        <v>0</v>
      </c>
      <c r="BL127" s="19" t="s">
        <v>183</v>
      </c>
      <c r="BM127" s="19" t="s">
        <v>477</v>
      </c>
    </row>
    <row r="128" spans="2:65" s="1" customFormat="1" ht="38.25" customHeight="1">
      <c r="B128" s="35"/>
      <c r="C128" s="173" t="s">
        <v>188</v>
      </c>
      <c r="D128" s="173" t="s">
        <v>168</v>
      </c>
      <c r="E128" s="174" t="s">
        <v>487</v>
      </c>
      <c r="F128" s="240" t="s">
        <v>488</v>
      </c>
      <c r="G128" s="240"/>
      <c r="H128" s="240"/>
      <c r="I128" s="240"/>
      <c r="J128" s="175" t="s">
        <v>171</v>
      </c>
      <c r="K128" s="176">
        <v>163.30000000000001</v>
      </c>
      <c r="L128" s="243">
        <v>0</v>
      </c>
      <c r="M128" s="244"/>
      <c r="N128" s="239">
        <f>ROUND(L128*K128,2)</f>
        <v>0</v>
      </c>
      <c r="O128" s="239"/>
      <c r="P128" s="239"/>
      <c r="Q128" s="239"/>
      <c r="R128" s="37"/>
      <c r="T128" s="178" t="s">
        <v>20</v>
      </c>
      <c r="U128" s="44" t="s">
        <v>44</v>
      </c>
      <c r="V128" s="36"/>
      <c r="W128" s="179">
        <f>V128*K128</f>
        <v>0</v>
      </c>
      <c r="X128" s="179">
        <v>2.9999999999999997E-4</v>
      </c>
      <c r="Y128" s="179">
        <f>X128*K128</f>
        <v>4.8989999999999999E-2</v>
      </c>
      <c r="Z128" s="179">
        <v>0</v>
      </c>
      <c r="AA128" s="180">
        <f>Z128*K128</f>
        <v>0</v>
      </c>
      <c r="AR128" s="19" t="s">
        <v>183</v>
      </c>
      <c r="AT128" s="19" t="s">
        <v>168</v>
      </c>
      <c r="AU128" s="19" t="s">
        <v>89</v>
      </c>
      <c r="AY128" s="19" t="s">
        <v>167</v>
      </c>
      <c r="BE128" s="118">
        <f>IF(U128="základná",N128,0)</f>
        <v>0</v>
      </c>
      <c r="BF128" s="118">
        <f>IF(U128="znížená",N128,0)</f>
        <v>0</v>
      </c>
      <c r="BG128" s="118">
        <f>IF(U128="zákl. prenesená",N128,0)</f>
        <v>0</v>
      </c>
      <c r="BH128" s="118">
        <f>IF(U128="zníž. prenesená",N128,0)</f>
        <v>0</v>
      </c>
      <c r="BI128" s="118">
        <f>IF(U128="nulová",N128,0)</f>
        <v>0</v>
      </c>
      <c r="BJ128" s="19" t="s">
        <v>89</v>
      </c>
      <c r="BK128" s="118">
        <f>ROUND(L128*K128,2)</f>
        <v>0</v>
      </c>
      <c r="BL128" s="19" t="s">
        <v>183</v>
      </c>
      <c r="BM128" s="19" t="s">
        <v>489</v>
      </c>
    </row>
    <row r="129" spans="2:65" s="1" customFormat="1" ht="25.5" customHeight="1">
      <c r="B129" s="35"/>
      <c r="C129" s="173" t="s">
        <v>205</v>
      </c>
      <c r="D129" s="173" t="s">
        <v>168</v>
      </c>
      <c r="E129" s="174" t="s">
        <v>499</v>
      </c>
      <c r="F129" s="240" t="s">
        <v>500</v>
      </c>
      <c r="G129" s="240"/>
      <c r="H129" s="240"/>
      <c r="I129" s="240"/>
      <c r="J129" s="175" t="s">
        <v>171</v>
      </c>
      <c r="K129" s="176">
        <v>163.30000000000001</v>
      </c>
      <c r="L129" s="243">
        <v>0</v>
      </c>
      <c r="M129" s="244"/>
      <c r="N129" s="239">
        <f>ROUND(L129*K129,2)</f>
        <v>0</v>
      </c>
      <c r="O129" s="239"/>
      <c r="P129" s="239"/>
      <c r="Q129" s="239"/>
      <c r="R129" s="37"/>
      <c r="T129" s="178" t="s">
        <v>20</v>
      </c>
      <c r="U129" s="44" t="s">
        <v>44</v>
      </c>
      <c r="V129" s="36"/>
      <c r="W129" s="179">
        <f>V129*K129</f>
        <v>0</v>
      </c>
      <c r="X129" s="179">
        <v>1.8000000000000001E-4</v>
      </c>
      <c r="Y129" s="179">
        <f>X129*K129</f>
        <v>2.9394000000000003E-2</v>
      </c>
      <c r="Z129" s="179">
        <v>0</v>
      </c>
      <c r="AA129" s="180">
        <f>Z129*K129</f>
        <v>0</v>
      </c>
      <c r="AR129" s="19" t="s">
        <v>183</v>
      </c>
      <c r="AT129" s="19" t="s">
        <v>168</v>
      </c>
      <c r="AU129" s="19" t="s">
        <v>89</v>
      </c>
      <c r="AY129" s="19" t="s">
        <v>167</v>
      </c>
      <c r="BE129" s="118">
        <f>IF(U129="základná",N129,0)</f>
        <v>0</v>
      </c>
      <c r="BF129" s="118">
        <f>IF(U129="znížená",N129,0)</f>
        <v>0</v>
      </c>
      <c r="BG129" s="118">
        <f>IF(U129="zákl. prenesená",N129,0)</f>
        <v>0</v>
      </c>
      <c r="BH129" s="118">
        <f>IF(U129="zníž. prenesená",N129,0)</f>
        <v>0</v>
      </c>
      <c r="BI129" s="118">
        <f>IF(U129="nulová",N129,0)</f>
        <v>0</v>
      </c>
      <c r="BJ129" s="19" t="s">
        <v>89</v>
      </c>
      <c r="BK129" s="118">
        <f>ROUND(L129*K129,2)</f>
        <v>0</v>
      </c>
      <c r="BL129" s="19" t="s">
        <v>183</v>
      </c>
      <c r="BM129" s="19" t="s">
        <v>501</v>
      </c>
    </row>
    <row r="130" spans="2:65" s="1" customFormat="1" ht="38.25" customHeight="1">
      <c r="B130" s="35"/>
      <c r="C130" s="173" t="s">
        <v>207</v>
      </c>
      <c r="D130" s="173" t="s">
        <v>168</v>
      </c>
      <c r="E130" s="174" t="s">
        <v>502</v>
      </c>
      <c r="F130" s="240" t="s">
        <v>503</v>
      </c>
      <c r="G130" s="240"/>
      <c r="H130" s="240"/>
      <c r="I130" s="240"/>
      <c r="J130" s="175" t="s">
        <v>171</v>
      </c>
      <c r="K130" s="176">
        <v>163.30000000000001</v>
      </c>
      <c r="L130" s="243">
        <v>0</v>
      </c>
      <c r="M130" s="244"/>
      <c r="N130" s="239">
        <f>ROUND(L130*K130,2)</f>
        <v>0</v>
      </c>
      <c r="O130" s="239"/>
      <c r="P130" s="239"/>
      <c r="Q130" s="239"/>
      <c r="R130" s="37"/>
      <c r="T130" s="178" t="s">
        <v>20</v>
      </c>
      <c r="U130" s="44" t="s">
        <v>44</v>
      </c>
      <c r="V130" s="36"/>
      <c r="W130" s="179">
        <f>V130*K130</f>
        <v>0</v>
      </c>
      <c r="X130" s="179">
        <v>2.1000000000000001E-4</v>
      </c>
      <c r="Y130" s="179">
        <f>X130*K130</f>
        <v>3.4293000000000004E-2</v>
      </c>
      <c r="Z130" s="179">
        <v>0</v>
      </c>
      <c r="AA130" s="180">
        <f>Z130*K130</f>
        <v>0</v>
      </c>
      <c r="AR130" s="19" t="s">
        <v>183</v>
      </c>
      <c r="AT130" s="19" t="s">
        <v>168</v>
      </c>
      <c r="AU130" s="19" t="s">
        <v>89</v>
      </c>
      <c r="AY130" s="19" t="s">
        <v>167</v>
      </c>
      <c r="BE130" s="118">
        <f>IF(U130="základná",N130,0)</f>
        <v>0</v>
      </c>
      <c r="BF130" s="118">
        <f>IF(U130="znížená",N130,0)</f>
        <v>0</v>
      </c>
      <c r="BG130" s="118">
        <f>IF(U130="zákl. prenesená",N130,0)</f>
        <v>0</v>
      </c>
      <c r="BH130" s="118">
        <f>IF(U130="zníž. prenesená",N130,0)</f>
        <v>0</v>
      </c>
      <c r="BI130" s="118">
        <f>IF(U130="nulová",N130,0)</f>
        <v>0</v>
      </c>
      <c r="BJ130" s="19" t="s">
        <v>89</v>
      </c>
      <c r="BK130" s="118">
        <f>ROUND(L130*K130,2)</f>
        <v>0</v>
      </c>
      <c r="BL130" s="19" t="s">
        <v>183</v>
      </c>
      <c r="BM130" s="19" t="s">
        <v>504</v>
      </c>
    </row>
    <row r="131" spans="2:65" s="1" customFormat="1" ht="38.25" customHeight="1">
      <c r="B131" s="35"/>
      <c r="C131" s="173" t="s">
        <v>219</v>
      </c>
      <c r="D131" s="173" t="s">
        <v>168</v>
      </c>
      <c r="E131" s="174" t="s">
        <v>511</v>
      </c>
      <c r="F131" s="240" t="s">
        <v>594</v>
      </c>
      <c r="G131" s="240"/>
      <c r="H131" s="240"/>
      <c r="I131" s="240"/>
      <c r="J131" s="175" t="s">
        <v>171</v>
      </c>
      <c r="K131" s="176">
        <v>163.30000000000001</v>
      </c>
      <c r="L131" s="243">
        <v>0</v>
      </c>
      <c r="M131" s="244"/>
      <c r="N131" s="239">
        <f>ROUND(L131*K131,2)</f>
        <v>0</v>
      </c>
      <c r="O131" s="239"/>
      <c r="P131" s="239"/>
      <c r="Q131" s="239"/>
      <c r="R131" s="37"/>
      <c r="T131" s="178" t="s">
        <v>20</v>
      </c>
      <c r="U131" s="44" t="s">
        <v>44</v>
      </c>
      <c r="V131" s="36"/>
      <c r="W131" s="179">
        <f>V131*K131</f>
        <v>0</v>
      </c>
      <c r="X131" s="179">
        <v>5.1999999999999995E-4</v>
      </c>
      <c r="Y131" s="179">
        <f>X131*K131</f>
        <v>8.4916000000000005E-2</v>
      </c>
      <c r="Z131" s="179">
        <v>0</v>
      </c>
      <c r="AA131" s="180">
        <f>Z131*K131</f>
        <v>0</v>
      </c>
      <c r="AR131" s="19" t="s">
        <v>183</v>
      </c>
      <c r="AT131" s="19" t="s">
        <v>168</v>
      </c>
      <c r="AU131" s="19" t="s">
        <v>89</v>
      </c>
      <c r="AY131" s="19" t="s">
        <v>167</v>
      </c>
      <c r="BE131" s="118">
        <f>IF(U131="základná",N131,0)</f>
        <v>0</v>
      </c>
      <c r="BF131" s="118">
        <f>IF(U131="znížená",N131,0)</f>
        <v>0</v>
      </c>
      <c r="BG131" s="118">
        <f>IF(U131="zákl. prenesená",N131,0)</f>
        <v>0</v>
      </c>
      <c r="BH131" s="118">
        <f>IF(U131="zníž. prenesená",N131,0)</f>
        <v>0</v>
      </c>
      <c r="BI131" s="118">
        <f>IF(U131="nulová",N131,0)</f>
        <v>0</v>
      </c>
      <c r="BJ131" s="19" t="s">
        <v>89</v>
      </c>
      <c r="BK131" s="118">
        <f>ROUND(L131*K131,2)</f>
        <v>0</v>
      </c>
      <c r="BL131" s="19" t="s">
        <v>183</v>
      </c>
      <c r="BM131" s="19" t="s">
        <v>513</v>
      </c>
    </row>
    <row r="132" spans="2:65" s="10" customFormat="1" ht="29.85" customHeight="1">
      <c r="B132" s="162"/>
      <c r="C132" s="163"/>
      <c r="D132" s="172" t="s">
        <v>387</v>
      </c>
      <c r="E132" s="172"/>
      <c r="F132" s="172"/>
      <c r="G132" s="172"/>
      <c r="H132" s="172"/>
      <c r="I132" s="172"/>
      <c r="J132" s="172"/>
      <c r="K132" s="172"/>
      <c r="L132" s="172"/>
      <c r="M132" s="172"/>
      <c r="N132" s="250">
        <f>BK132</f>
        <v>0</v>
      </c>
      <c r="O132" s="251"/>
      <c r="P132" s="251"/>
      <c r="Q132" s="251"/>
      <c r="R132" s="165"/>
      <c r="T132" s="166"/>
      <c r="U132" s="163"/>
      <c r="V132" s="163"/>
      <c r="W132" s="167">
        <f>SUM(W133:W141)</f>
        <v>0</v>
      </c>
      <c r="X132" s="163"/>
      <c r="Y132" s="167">
        <f>SUM(Y133:Y141)</f>
        <v>12.099377</v>
      </c>
      <c r="Z132" s="163"/>
      <c r="AA132" s="168">
        <f>SUM(AA133:AA141)</f>
        <v>0</v>
      </c>
      <c r="AR132" s="169" t="s">
        <v>84</v>
      </c>
      <c r="AT132" s="170" t="s">
        <v>76</v>
      </c>
      <c r="AU132" s="170" t="s">
        <v>84</v>
      </c>
      <c r="AY132" s="169" t="s">
        <v>167</v>
      </c>
      <c r="BK132" s="171">
        <f>SUM(BK133:BK141)</f>
        <v>0</v>
      </c>
    </row>
    <row r="133" spans="2:65" s="1" customFormat="1" ht="38.25" customHeight="1">
      <c r="B133" s="35"/>
      <c r="C133" s="173" t="s">
        <v>227</v>
      </c>
      <c r="D133" s="173" t="s">
        <v>168</v>
      </c>
      <c r="E133" s="174" t="s">
        <v>517</v>
      </c>
      <c r="F133" s="240" t="s">
        <v>518</v>
      </c>
      <c r="G133" s="240"/>
      <c r="H133" s="240"/>
      <c r="I133" s="240"/>
      <c r="J133" s="175" t="s">
        <v>171</v>
      </c>
      <c r="K133" s="176">
        <v>234.9</v>
      </c>
      <c r="L133" s="243">
        <v>0</v>
      </c>
      <c r="M133" s="244"/>
      <c r="N133" s="239">
        <f t="shared" ref="N133:N141" si="5">ROUND(L133*K133,2)</f>
        <v>0</v>
      </c>
      <c r="O133" s="239"/>
      <c r="P133" s="239"/>
      <c r="Q133" s="239"/>
      <c r="R133" s="37"/>
      <c r="T133" s="178" t="s">
        <v>20</v>
      </c>
      <c r="U133" s="44" t="s">
        <v>44</v>
      </c>
      <c r="V133" s="36"/>
      <c r="W133" s="179">
        <f t="shared" ref="W133:W141" si="6">V133*K133</f>
        <v>0</v>
      </c>
      <c r="X133" s="179">
        <v>2.572E-2</v>
      </c>
      <c r="Y133" s="179">
        <f t="shared" ref="Y133:Y141" si="7">X133*K133</f>
        <v>6.0416280000000002</v>
      </c>
      <c r="Z133" s="179">
        <v>0</v>
      </c>
      <c r="AA133" s="180">
        <f t="shared" ref="AA133:AA141" si="8">Z133*K133</f>
        <v>0</v>
      </c>
      <c r="AR133" s="19" t="s">
        <v>183</v>
      </c>
      <c r="AT133" s="19" t="s">
        <v>168</v>
      </c>
      <c r="AU133" s="19" t="s">
        <v>89</v>
      </c>
      <c r="AY133" s="19" t="s">
        <v>167</v>
      </c>
      <c r="BE133" s="118">
        <f t="shared" ref="BE133:BE141" si="9">IF(U133="základná",N133,0)</f>
        <v>0</v>
      </c>
      <c r="BF133" s="118">
        <f t="shared" ref="BF133:BF141" si="10">IF(U133="znížená",N133,0)</f>
        <v>0</v>
      </c>
      <c r="BG133" s="118">
        <f t="shared" ref="BG133:BG141" si="11">IF(U133="zákl. prenesená",N133,0)</f>
        <v>0</v>
      </c>
      <c r="BH133" s="118">
        <f t="shared" ref="BH133:BH141" si="12">IF(U133="zníž. prenesená",N133,0)</f>
        <v>0</v>
      </c>
      <c r="BI133" s="118">
        <f t="shared" ref="BI133:BI141" si="13">IF(U133="nulová",N133,0)</f>
        <v>0</v>
      </c>
      <c r="BJ133" s="19" t="s">
        <v>89</v>
      </c>
      <c r="BK133" s="118">
        <f t="shared" ref="BK133:BK141" si="14">ROUND(L133*K133,2)</f>
        <v>0</v>
      </c>
      <c r="BL133" s="19" t="s">
        <v>183</v>
      </c>
      <c r="BM133" s="19" t="s">
        <v>519</v>
      </c>
    </row>
    <row r="134" spans="2:65" s="1" customFormat="1" ht="38.25" customHeight="1">
      <c r="B134" s="35"/>
      <c r="C134" s="173" t="s">
        <v>172</v>
      </c>
      <c r="D134" s="173" t="s">
        <v>168</v>
      </c>
      <c r="E134" s="174" t="s">
        <v>520</v>
      </c>
      <c r="F134" s="240" t="s">
        <v>521</v>
      </c>
      <c r="G134" s="240"/>
      <c r="H134" s="240"/>
      <c r="I134" s="240"/>
      <c r="J134" s="175" t="s">
        <v>171</v>
      </c>
      <c r="K134" s="176">
        <v>469.8</v>
      </c>
      <c r="L134" s="243">
        <v>0</v>
      </c>
      <c r="M134" s="244"/>
      <c r="N134" s="239">
        <f t="shared" si="5"/>
        <v>0</v>
      </c>
      <c r="O134" s="239"/>
      <c r="P134" s="239"/>
      <c r="Q134" s="239"/>
      <c r="R134" s="37"/>
      <c r="T134" s="178" t="s">
        <v>20</v>
      </c>
      <c r="U134" s="44" t="s">
        <v>44</v>
      </c>
      <c r="V134" s="36"/>
      <c r="W134" s="179">
        <f t="shared" si="6"/>
        <v>0</v>
      </c>
      <c r="X134" s="179">
        <v>0</v>
      </c>
      <c r="Y134" s="179">
        <f t="shared" si="7"/>
        <v>0</v>
      </c>
      <c r="Z134" s="179">
        <v>0</v>
      </c>
      <c r="AA134" s="180">
        <f t="shared" si="8"/>
        <v>0</v>
      </c>
      <c r="AR134" s="19" t="s">
        <v>183</v>
      </c>
      <c r="AT134" s="19" t="s">
        <v>168</v>
      </c>
      <c r="AU134" s="19" t="s">
        <v>89</v>
      </c>
      <c r="AY134" s="19" t="s">
        <v>167</v>
      </c>
      <c r="BE134" s="118">
        <f t="shared" si="9"/>
        <v>0</v>
      </c>
      <c r="BF134" s="118">
        <f t="shared" si="10"/>
        <v>0</v>
      </c>
      <c r="BG134" s="118">
        <f t="shared" si="11"/>
        <v>0</v>
      </c>
      <c r="BH134" s="118">
        <f t="shared" si="12"/>
        <v>0</v>
      </c>
      <c r="BI134" s="118">
        <f t="shared" si="13"/>
        <v>0</v>
      </c>
      <c r="BJ134" s="19" t="s">
        <v>89</v>
      </c>
      <c r="BK134" s="118">
        <f t="shared" si="14"/>
        <v>0</v>
      </c>
      <c r="BL134" s="19" t="s">
        <v>183</v>
      </c>
      <c r="BM134" s="19" t="s">
        <v>522</v>
      </c>
    </row>
    <row r="135" spans="2:65" s="1" customFormat="1" ht="38.25" customHeight="1">
      <c r="B135" s="35"/>
      <c r="C135" s="173" t="s">
        <v>235</v>
      </c>
      <c r="D135" s="173" t="s">
        <v>168</v>
      </c>
      <c r="E135" s="174" t="s">
        <v>523</v>
      </c>
      <c r="F135" s="240" t="s">
        <v>524</v>
      </c>
      <c r="G135" s="240"/>
      <c r="H135" s="240"/>
      <c r="I135" s="240"/>
      <c r="J135" s="175" t="s">
        <v>171</v>
      </c>
      <c r="K135" s="176">
        <v>234.9</v>
      </c>
      <c r="L135" s="243">
        <v>0</v>
      </c>
      <c r="M135" s="244"/>
      <c r="N135" s="239">
        <f t="shared" si="5"/>
        <v>0</v>
      </c>
      <c r="O135" s="239"/>
      <c r="P135" s="239"/>
      <c r="Q135" s="239"/>
      <c r="R135" s="37"/>
      <c r="T135" s="178" t="s">
        <v>20</v>
      </c>
      <c r="U135" s="44" t="s">
        <v>44</v>
      </c>
      <c r="V135" s="36"/>
      <c r="W135" s="179">
        <f t="shared" si="6"/>
        <v>0</v>
      </c>
      <c r="X135" s="179">
        <v>2.572E-2</v>
      </c>
      <c r="Y135" s="179">
        <f t="shared" si="7"/>
        <v>6.0416280000000002</v>
      </c>
      <c r="Z135" s="179">
        <v>0</v>
      </c>
      <c r="AA135" s="180">
        <f t="shared" si="8"/>
        <v>0</v>
      </c>
      <c r="AR135" s="19" t="s">
        <v>183</v>
      </c>
      <c r="AT135" s="19" t="s">
        <v>168</v>
      </c>
      <c r="AU135" s="19" t="s">
        <v>89</v>
      </c>
      <c r="AY135" s="19" t="s">
        <v>167</v>
      </c>
      <c r="BE135" s="118">
        <f t="shared" si="9"/>
        <v>0</v>
      </c>
      <c r="BF135" s="118">
        <f t="shared" si="10"/>
        <v>0</v>
      </c>
      <c r="BG135" s="118">
        <f t="shared" si="11"/>
        <v>0</v>
      </c>
      <c r="BH135" s="118">
        <f t="shared" si="12"/>
        <v>0</v>
      </c>
      <c r="BI135" s="118">
        <f t="shared" si="13"/>
        <v>0</v>
      </c>
      <c r="BJ135" s="19" t="s">
        <v>89</v>
      </c>
      <c r="BK135" s="118">
        <f t="shared" si="14"/>
        <v>0</v>
      </c>
      <c r="BL135" s="19" t="s">
        <v>183</v>
      </c>
      <c r="BM135" s="19" t="s">
        <v>525</v>
      </c>
    </row>
    <row r="136" spans="2:65" s="1" customFormat="1" ht="38.25" customHeight="1">
      <c r="B136" s="35"/>
      <c r="C136" s="173" t="s">
        <v>243</v>
      </c>
      <c r="D136" s="173" t="s">
        <v>168</v>
      </c>
      <c r="E136" s="174" t="s">
        <v>529</v>
      </c>
      <c r="F136" s="240" t="s">
        <v>530</v>
      </c>
      <c r="G136" s="240"/>
      <c r="H136" s="240"/>
      <c r="I136" s="240"/>
      <c r="J136" s="175" t="s">
        <v>171</v>
      </c>
      <c r="K136" s="176">
        <v>34.799999999999997</v>
      </c>
      <c r="L136" s="243">
        <v>0</v>
      </c>
      <c r="M136" s="244"/>
      <c r="N136" s="239">
        <f t="shared" si="5"/>
        <v>0</v>
      </c>
      <c r="O136" s="239"/>
      <c r="P136" s="239"/>
      <c r="Q136" s="239"/>
      <c r="R136" s="37"/>
      <c r="T136" s="178" t="s">
        <v>20</v>
      </c>
      <c r="U136" s="44" t="s">
        <v>44</v>
      </c>
      <c r="V136" s="36"/>
      <c r="W136" s="179">
        <f t="shared" si="6"/>
        <v>0</v>
      </c>
      <c r="X136" s="179">
        <v>6.9999999999999994E-5</v>
      </c>
      <c r="Y136" s="179">
        <f t="shared" si="7"/>
        <v>2.4359999999999998E-3</v>
      </c>
      <c r="Z136" s="179">
        <v>0</v>
      </c>
      <c r="AA136" s="180">
        <f t="shared" si="8"/>
        <v>0</v>
      </c>
      <c r="AR136" s="19" t="s">
        <v>183</v>
      </c>
      <c r="AT136" s="19" t="s">
        <v>168</v>
      </c>
      <c r="AU136" s="19" t="s">
        <v>89</v>
      </c>
      <c r="AY136" s="19" t="s">
        <v>167</v>
      </c>
      <c r="BE136" s="118">
        <f t="shared" si="9"/>
        <v>0</v>
      </c>
      <c r="BF136" s="118">
        <f t="shared" si="10"/>
        <v>0</v>
      </c>
      <c r="BG136" s="118">
        <f t="shared" si="11"/>
        <v>0</v>
      </c>
      <c r="BH136" s="118">
        <f t="shared" si="12"/>
        <v>0</v>
      </c>
      <c r="BI136" s="118">
        <f t="shared" si="13"/>
        <v>0</v>
      </c>
      <c r="BJ136" s="19" t="s">
        <v>89</v>
      </c>
      <c r="BK136" s="118">
        <f t="shared" si="14"/>
        <v>0</v>
      </c>
      <c r="BL136" s="19" t="s">
        <v>183</v>
      </c>
      <c r="BM136" s="19" t="s">
        <v>531</v>
      </c>
    </row>
    <row r="137" spans="2:65" s="1" customFormat="1" ht="16.5" customHeight="1">
      <c r="B137" s="35"/>
      <c r="C137" s="173" t="s">
        <v>10</v>
      </c>
      <c r="D137" s="173" t="s">
        <v>168</v>
      </c>
      <c r="E137" s="174" t="s">
        <v>532</v>
      </c>
      <c r="F137" s="240" t="s">
        <v>533</v>
      </c>
      <c r="G137" s="240"/>
      <c r="H137" s="240"/>
      <c r="I137" s="240"/>
      <c r="J137" s="175" t="s">
        <v>171</v>
      </c>
      <c r="K137" s="176">
        <v>234.9</v>
      </c>
      <c r="L137" s="243">
        <v>0</v>
      </c>
      <c r="M137" s="244"/>
      <c r="N137" s="239">
        <f t="shared" si="5"/>
        <v>0</v>
      </c>
      <c r="O137" s="239"/>
      <c r="P137" s="239"/>
      <c r="Q137" s="239"/>
      <c r="R137" s="37"/>
      <c r="T137" s="178" t="s">
        <v>20</v>
      </c>
      <c r="U137" s="44" t="s">
        <v>44</v>
      </c>
      <c r="V137" s="36"/>
      <c r="W137" s="179">
        <f t="shared" si="6"/>
        <v>0</v>
      </c>
      <c r="X137" s="179">
        <v>5.0000000000000002E-5</v>
      </c>
      <c r="Y137" s="179">
        <f t="shared" si="7"/>
        <v>1.1745E-2</v>
      </c>
      <c r="Z137" s="179">
        <v>0</v>
      </c>
      <c r="AA137" s="180">
        <f t="shared" si="8"/>
        <v>0</v>
      </c>
      <c r="AR137" s="19" t="s">
        <v>183</v>
      </c>
      <c r="AT137" s="19" t="s">
        <v>168</v>
      </c>
      <c r="AU137" s="19" t="s">
        <v>89</v>
      </c>
      <c r="AY137" s="19" t="s">
        <v>167</v>
      </c>
      <c r="BE137" s="118">
        <f t="shared" si="9"/>
        <v>0</v>
      </c>
      <c r="BF137" s="118">
        <f t="shared" si="10"/>
        <v>0</v>
      </c>
      <c r="BG137" s="118">
        <f t="shared" si="11"/>
        <v>0</v>
      </c>
      <c r="BH137" s="118">
        <f t="shared" si="12"/>
        <v>0</v>
      </c>
      <c r="BI137" s="118">
        <f t="shared" si="13"/>
        <v>0</v>
      </c>
      <c r="BJ137" s="19" t="s">
        <v>89</v>
      </c>
      <c r="BK137" s="118">
        <f t="shared" si="14"/>
        <v>0</v>
      </c>
      <c r="BL137" s="19" t="s">
        <v>183</v>
      </c>
      <c r="BM137" s="19" t="s">
        <v>534</v>
      </c>
    </row>
    <row r="138" spans="2:65" s="1" customFormat="1" ht="25.5" customHeight="1">
      <c r="B138" s="35"/>
      <c r="C138" s="173" t="s">
        <v>251</v>
      </c>
      <c r="D138" s="173" t="s">
        <v>168</v>
      </c>
      <c r="E138" s="174" t="s">
        <v>535</v>
      </c>
      <c r="F138" s="240" t="s">
        <v>536</v>
      </c>
      <c r="G138" s="240"/>
      <c r="H138" s="240"/>
      <c r="I138" s="240"/>
      <c r="J138" s="175" t="s">
        <v>171</v>
      </c>
      <c r="K138" s="176">
        <v>234.9</v>
      </c>
      <c r="L138" s="243">
        <v>0</v>
      </c>
      <c r="M138" s="244"/>
      <c r="N138" s="239">
        <f t="shared" si="5"/>
        <v>0</v>
      </c>
      <c r="O138" s="239"/>
      <c r="P138" s="239"/>
      <c r="Q138" s="239"/>
      <c r="R138" s="37"/>
      <c r="T138" s="178" t="s">
        <v>20</v>
      </c>
      <c r="U138" s="44" t="s">
        <v>44</v>
      </c>
      <c r="V138" s="36"/>
      <c r="W138" s="179">
        <f t="shared" si="6"/>
        <v>0</v>
      </c>
      <c r="X138" s="179">
        <v>0</v>
      </c>
      <c r="Y138" s="179">
        <f t="shared" si="7"/>
        <v>0</v>
      </c>
      <c r="Z138" s="179">
        <v>0</v>
      </c>
      <c r="AA138" s="180">
        <f t="shared" si="8"/>
        <v>0</v>
      </c>
      <c r="AR138" s="19" t="s">
        <v>183</v>
      </c>
      <c r="AT138" s="19" t="s">
        <v>168</v>
      </c>
      <c r="AU138" s="19" t="s">
        <v>89</v>
      </c>
      <c r="AY138" s="19" t="s">
        <v>167</v>
      </c>
      <c r="BE138" s="118">
        <f t="shared" si="9"/>
        <v>0</v>
      </c>
      <c r="BF138" s="118">
        <f t="shared" si="10"/>
        <v>0</v>
      </c>
      <c r="BG138" s="118">
        <f t="shared" si="11"/>
        <v>0</v>
      </c>
      <c r="BH138" s="118">
        <f t="shared" si="12"/>
        <v>0</v>
      </c>
      <c r="BI138" s="118">
        <f t="shared" si="13"/>
        <v>0</v>
      </c>
      <c r="BJ138" s="19" t="s">
        <v>89</v>
      </c>
      <c r="BK138" s="118">
        <f t="shared" si="14"/>
        <v>0</v>
      </c>
      <c r="BL138" s="19" t="s">
        <v>183</v>
      </c>
      <c r="BM138" s="19" t="s">
        <v>537</v>
      </c>
    </row>
    <row r="139" spans="2:65" s="1" customFormat="1" ht="25.5" customHeight="1">
      <c r="B139" s="35"/>
      <c r="C139" s="173" t="s">
        <v>275</v>
      </c>
      <c r="D139" s="173" t="s">
        <v>168</v>
      </c>
      <c r="E139" s="174" t="s">
        <v>547</v>
      </c>
      <c r="F139" s="240" t="s">
        <v>548</v>
      </c>
      <c r="G139" s="240"/>
      <c r="H139" s="240"/>
      <c r="I139" s="240"/>
      <c r="J139" s="175" t="s">
        <v>171</v>
      </c>
      <c r="K139" s="176">
        <v>30</v>
      </c>
      <c r="L139" s="243">
        <v>0</v>
      </c>
      <c r="M139" s="244"/>
      <c r="N139" s="239">
        <f t="shared" si="5"/>
        <v>0</v>
      </c>
      <c r="O139" s="239"/>
      <c r="P139" s="239"/>
      <c r="Q139" s="239"/>
      <c r="R139" s="37"/>
      <c r="T139" s="178" t="s">
        <v>20</v>
      </c>
      <c r="U139" s="44" t="s">
        <v>44</v>
      </c>
      <c r="V139" s="36"/>
      <c r="W139" s="179">
        <f t="shared" si="6"/>
        <v>0</v>
      </c>
      <c r="X139" s="179">
        <v>2.0000000000000002E-5</v>
      </c>
      <c r="Y139" s="179">
        <f t="shared" si="7"/>
        <v>6.0000000000000006E-4</v>
      </c>
      <c r="Z139" s="179">
        <v>0</v>
      </c>
      <c r="AA139" s="180">
        <f t="shared" si="8"/>
        <v>0</v>
      </c>
      <c r="AR139" s="19" t="s">
        <v>183</v>
      </c>
      <c r="AT139" s="19" t="s">
        <v>168</v>
      </c>
      <c r="AU139" s="19" t="s">
        <v>89</v>
      </c>
      <c r="AY139" s="19" t="s">
        <v>167</v>
      </c>
      <c r="BE139" s="118">
        <f t="shared" si="9"/>
        <v>0</v>
      </c>
      <c r="BF139" s="118">
        <f t="shared" si="10"/>
        <v>0</v>
      </c>
      <c r="BG139" s="118">
        <f t="shared" si="11"/>
        <v>0</v>
      </c>
      <c r="BH139" s="118">
        <f t="shared" si="12"/>
        <v>0</v>
      </c>
      <c r="BI139" s="118">
        <f t="shared" si="13"/>
        <v>0</v>
      </c>
      <c r="BJ139" s="19" t="s">
        <v>89</v>
      </c>
      <c r="BK139" s="118">
        <f t="shared" si="14"/>
        <v>0</v>
      </c>
      <c r="BL139" s="19" t="s">
        <v>183</v>
      </c>
      <c r="BM139" s="19" t="s">
        <v>549</v>
      </c>
    </row>
    <row r="140" spans="2:65" s="1" customFormat="1" ht="16.5" customHeight="1">
      <c r="B140" s="35"/>
      <c r="C140" s="173" t="s">
        <v>279</v>
      </c>
      <c r="D140" s="173" t="s">
        <v>168</v>
      </c>
      <c r="E140" s="174" t="s">
        <v>550</v>
      </c>
      <c r="F140" s="240" t="s">
        <v>551</v>
      </c>
      <c r="G140" s="240"/>
      <c r="H140" s="240"/>
      <c r="I140" s="240"/>
      <c r="J140" s="175" t="s">
        <v>171</v>
      </c>
      <c r="K140" s="176">
        <v>37</v>
      </c>
      <c r="L140" s="243">
        <v>0</v>
      </c>
      <c r="M140" s="244"/>
      <c r="N140" s="239">
        <f t="shared" si="5"/>
        <v>0</v>
      </c>
      <c r="O140" s="239"/>
      <c r="P140" s="239"/>
      <c r="Q140" s="239"/>
      <c r="R140" s="37"/>
      <c r="T140" s="178" t="s">
        <v>20</v>
      </c>
      <c r="U140" s="44" t="s">
        <v>44</v>
      </c>
      <c r="V140" s="36"/>
      <c r="W140" s="179">
        <f t="shared" si="6"/>
        <v>0</v>
      </c>
      <c r="X140" s="179">
        <v>2.0000000000000002E-5</v>
      </c>
      <c r="Y140" s="179">
        <f t="shared" si="7"/>
        <v>7.400000000000001E-4</v>
      </c>
      <c r="Z140" s="179">
        <v>0</v>
      </c>
      <c r="AA140" s="180">
        <f t="shared" si="8"/>
        <v>0</v>
      </c>
      <c r="AR140" s="19" t="s">
        <v>183</v>
      </c>
      <c r="AT140" s="19" t="s">
        <v>168</v>
      </c>
      <c r="AU140" s="19" t="s">
        <v>89</v>
      </c>
      <c r="AY140" s="19" t="s">
        <v>167</v>
      </c>
      <c r="BE140" s="118">
        <f t="shared" si="9"/>
        <v>0</v>
      </c>
      <c r="BF140" s="118">
        <f t="shared" si="10"/>
        <v>0</v>
      </c>
      <c r="BG140" s="118">
        <f t="shared" si="11"/>
        <v>0</v>
      </c>
      <c r="BH140" s="118">
        <f t="shared" si="12"/>
        <v>0</v>
      </c>
      <c r="BI140" s="118">
        <f t="shared" si="13"/>
        <v>0</v>
      </c>
      <c r="BJ140" s="19" t="s">
        <v>89</v>
      </c>
      <c r="BK140" s="118">
        <f t="shared" si="14"/>
        <v>0</v>
      </c>
      <c r="BL140" s="19" t="s">
        <v>183</v>
      </c>
      <c r="BM140" s="19" t="s">
        <v>552</v>
      </c>
    </row>
    <row r="141" spans="2:65" s="1" customFormat="1" ht="16.5" customHeight="1">
      <c r="B141" s="35"/>
      <c r="C141" s="173" t="s">
        <v>283</v>
      </c>
      <c r="D141" s="173" t="s">
        <v>168</v>
      </c>
      <c r="E141" s="174" t="s">
        <v>553</v>
      </c>
      <c r="F141" s="240" t="s">
        <v>595</v>
      </c>
      <c r="G141" s="240"/>
      <c r="H141" s="240"/>
      <c r="I141" s="240"/>
      <c r="J141" s="175" t="s">
        <v>171</v>
      </c>
      <c r="K141" s="176">
        <v>20</v>
      </c>
      <c r="L141" s="243">
        <v>0</v>
      </c>
      <c r="M141" s="244"/>
      <c r="N141" s="239">
        <f t="shared" si="5"/>
        <v>0</v>
      </c>
      <c r="O141" s="239"/>
      <c r="P141" s="239"/>
      <c r="Q141" s="239"/>
      <c r="R141" s="37"/>
      <c r="T141" s="178" t="s">
        <v>20</v>
      </c>
      <c r="U141" s="44" t="s">
        <v>44</v>
      </c>
      <c r="V141" s="36"/>
      <c r="W141" s="179">
        <f t="shared" si="6"/>
        <v>0</v>
      </c>
      <c r="X141" s="179">
        <v>3.0000000000000001E-5</v>
      </c>
      <c r="Y141" s="179">
        <f t="shared" si="7"/>
        <v>6.0000000000000006E-4</v>
      </c>
      <c r="Z141" s="179">
        <v>0</v>
      </c>
      <c r="AA141" s="180">
        <f t="shared" si="8"/>
        <v>0</v>
      </c>
      <c r="AR141" s="19" t="s">
        <v>183</v>
      </c>
      <c r="AT141" s="19" t="s">
        <v>168</v>
      </c>
      <c r="AU141" s="19" t="s">
        <v>89</v>
      </c>
      <c r="AY141" s="19" t="s">
        <v>167</v>
      </c>
      <c r="BE141" s="118">
        <f t="shared" si="9"/>
        <v>0</v>
      </c>
      <c r="BF141" s="118">
        <f t="shared" si="10"/>
        <v>0</v>
      </c>
      <c r="BG141" s="118">
        <f t="shared" si="11"/>
        <v>0</v>
      </c>
      <c r="BH141" s="118">
        <f t="shared" si="12"/>
        <v>0</v>
      </c>
      <c r="BI141" s="118">
        <f t="shared" si="13"/>
        <v>0</v>
      </c>
      <c r="BJ141" s="19" t="s">
        <v>89</v>
      </c>
      <c r="BK141" s="118">
        <f t="shared" si="14"/>
        <v>0</v>
      </c>
      <c r="BL141" s="19" t="s">
        <v>183</v>
      </c>
      <c r="BM141" s="19" t="s">
        <v>555</v>
      </c>
    </row>
    <row r="142" spans="2:65" s="10" customFormat="1" ht="29.85" customHeight="1">
      <c r="B142" s="162"/>
      <c r="C142" s="163"/>
      <c r="D142" s="172" t="s">
        <v>388</v>
      </c>
      <c r="E142" s="172"/>
      <c r="F142" s="172"/>
      <c r="G142" s="172"/>
      <c r="H142" s="172"/>
      <c r="I142" s="172"/>
      <c r="J142" s="172"/>
      <c r="K142" s="172"/>
      <c r="L142" s="172"/>
      <c r="M142" s="172"/>
      <c r="N142" s="250">
        <f>BK142</f>
        <v>0</v>
      </c>
      <c r="O142" s="251"/>
      <c r="P142" s="251"/>
      <c r="Q142" s="251"/>
      <c r="R142" s="165"/>
      <c r="T142" s="166"/>
      <c r="U142" s="163"/>
      <c r="V142" s="163"/>
      <c r="W142" s="167">
        <f>W143</f>
        <v>0</v>
      </c>
      <c r="X142" s="163"/>
      <c r="Y142" s="167">
        <f>Y143</f>
        <v>0</v>
      </c>
      <c r="Z142" s="163"/>
      <c r="AA142" s="168">
        <f>AA143</f>
        <v>0</v>
      </c>
      <c r="AR142" s="169" t="s">
        <v>84</v>
      </c>
      <c r="AT142" s="170" t="s">
        <v>76</v>
      </c>
      <c r="AU142" s="170" t="s">
        <v>84</v>
      </c>
      <c r="AY142" s="169" t="s">
        <v>167</v>
      </c>
      <c r="BK142" s="171">
        <f>BK143</f>
        <v>0</v>
      </c>
    </row>
    <row r="143" spans="2:65" s="1" customFormat="1" ht="38.25" customHeight="1">
      <c r="B143" s="35"/>
      <c r="C143" s="173" t="s">
        <v>287</v>
      </c>
      <c r="D143" s="173" t="s">
        <v>168</v>
      </c>
      <c r="E143" s="174" t="s">
        <v>397</v>
      </c>
      <c r="F143" s="240" t="s">
        <v>398</v>
      </c>
      <c r="G143" s="240"/>
      <c r="H143" s="240"/>
      <c r="I143" s="240"/>
      <c r="J143" s="175" t="s">
        <v>230</v>
      </c>
      <c r="K143" s="176">
        <v>12.3</v>
      </c>
      <c r="L143" s="243">
        <v>0</v>
      </c>
      <c r="M143" s="244"/>
      <c r="N143" s="239">
        <f>ROUND(L143*K143,2)</f>
        <v>0</v>
      </c>
      <c r="O143" s="239"/>
      <c r="P143" s="239"/>
      <c r="Q143" s="239"/>
      <c r="R143" s="37"/>
      <c r="T143" s="178" t="s">
        <v>20</v>
      </c>
      <c r="U143" s="44" t="s">
        <v>44</v>
      </c>
      <c r="V143" s="36"/>
      <c r="W143" s="179">
        <f>V143*K143</f>
        <v>0</v>
      </c>
      <c r="X143" s="179">
        <v>0</v>
      </c>
      <c r="Y143" s="179">
        <f>X143*K143</f>
        <v>0</v>
      </c>
      <c r="Z143" s="179">
        <v>0</v>
      </c>
      <c r="AA143" s="180">
        <f>Z143*K143</f>
        <v>0</v>
      </c>
      <c r="AR143" s="19" t="s">
        <v>183</v>
      </c>
      <c r="AT143" s="19" t="s">
        <v>168</v>
      </c>
      <c r="AU143" s="19" t="s">
        <v>89</v>
      </c>
      <c r="AY143" s="19" t="s">
        <v>167</v>
      </c>
      <c r="BE143" s="118">
        <f>IF(U143="základná",N143,0)</f>
        <v>0</v>
      </c>
      <c r="BF143" s="118">
        <f>IF(U143="znížená",N143,0)</f>
        <v>0</v>
      </c>
      <c r="BG143" s="118">
        <f>IF(U143="zákl. prenesená",N143,0)</f>
        <v>0</v>
      </c>
      <c r="BH143" s="118">
        <f>IF(U143="zníž. prenesená",N143,0)</f>
        <v>0</v>
      </c>
      <c r="BI143" s="118">
        <f>IF(U143="nulová",N143,0)</f>
        <v>0</v>
      </c>
      <c r="BJ143" s="19" t="s">
        <v>89</v>
      </c>
      <c r="BK143" s="118">
        <f>ROUND(L143*K143,2)</f>
        <v>0</v>
      </c>
      <c r="BL143" s="19" t="s">
        <v>183</v>
      </c>
      <c r="BM143" s="19" t="s">
        <v>556</v>
      </c>
    </row>
    <row r="144" spans="2:65" s="10" customFormat="1" ht="37.35" customHeight="1">
      <c r="B144" s="162"/>
      <c r="C144" s="163"/>
      <c r="D144" s="164" t="s">
        <v>137</v>
      </c>
      <c r="E144" s="164"/>
      <c r="F144" s="164"/>
      <c r="G144" s="164"/>
      <c r="H144" s="164"/>
      <c r="I144" s="164"/>
      <c r="J144" s="164"/>
      <c r="K144" s="164"/>
      <c r="L144" s="164"/>
      <c r="M144" s="164"/>
      <c r="N144" s="277">
        <f>BK144</f>
        <v>0</v>
      </c>
      <c r="O144" s="278"/>
      <c r="P144" s="278"/>
      <c r="Q144" s="278"/>
      <c r="R144" s="165"/>
      <c r="T144" s="166"/>
      <c r="U144" s="163"/>
      <c r="V144" s="163"/>
      <c r="W144" s="167">
        <f>W145</f>
        <v>0</v>
      </c>
      <c r="X144" s="163"/>
      <c r="Y144" s="167">
        <f>Y145</f>
        <v>1.7856E-3</v>
      </c>
      <c r="Z144" s="163"/>
      <c r="AA144" s="168">
        <f>AA145</f>
        <v>0</v>
      </c>
      <c r="AR144" s="169" t="s">
        <v>89</v>
      </c>
      <c r="AT144" s="170" t="s">
        <v>76</v>
      </c>
      <c r="AU144" s="170" t="s">
        <v>77</v>
      </c>
      <c r="AY144" s="169" t="s">
        <v>167</v>
      </c>
      <c r="BK144" s="171">
        <f>BK145</f>
        <v>0</v>
      </c>
    </row>
    <row r="145" spans="2:65" s="10" customFormat="1" ht="19.95" customHeight="1">
      <c r="B145" s="162"/>
      <c r="C145" s="163"/>
      <c r="D145" s="172" t="s">
        <v>474</v>
      </c>
      <c r="E145" s="172"/>
      <c r="F145" s="172"/>
      <c r="G145" s="172"/>
      <c r="H145" s="172"/>
      <c r="I145" s="172"/>
      <c r="J145" s="172"/>
      <c r="K145" s="172"/>
      <c r="L145" s="172"/>
      <c r="M145" s="172"/>
      <c r="N145" s="275">
        <f>BK145</f>
        <v>0</v>
      </c>
      <c r="O145" s="276"/>
      <c r="P145" s="276"/>
      <c r="Q145" s="276"/>
      <c r="R145" s="165"/>
      <c r="T145" s="166"/>
      <c r="U145" s="163"/>
      <c r="V145" s="163"/>
      <c r="W145" s="167">
        <f>SUM(W146:W150)</f>
        <v>0</v>
      </c>
      <c r="X145" s="163"/>
      <c r="Y145" s="167">
        <f>SUM(Y146:Y150)</f>
        <v>1.7856E-3</v>
      </c>
      <c r="Z145" s="163"/>
      <c r="AA145" s="168">
        <f>SUM(AA146:AA150)</f>
        <v>0</v>
      </c>
      <c r="AR145" s="169" t="s">
        <v>89</v>
      </c>
      <c r="AT145" s="170" t="s">
        <v>76</v>
      </c>
      <c r="AU145" s="170" t="s">
        <v>84</v>
      </c>
      <c r="AY145" s="169" t="s">
        <v>167</v>
      </c>
      <c r="BK145" s="171">
        <f>SUM(BK146:BK150)</f>
        <v>0</v>
      </c>
    </row>
    <row r="146" spans="2:65" s="1" customFormat="1" ht="38.25" customHeight="1">
      <c r="B146" s="35"/>
      <c r="C146" s="173" t="s">
        <v>317</v>
      </c>
      <c r="D146" s="173" t="s">
        <v>168</v>
      </c>
      <c r="E146" s="174" t="s">
        <v>578</v>
      </c>
      <c r="F146" s="240" t="s">
        <v>579</v>
      </c>
      <c r="G146" s="240"/>
      <c r="H146" s="240"/>
      <c r="I146" s="240"/>
      <c r="J146" s="175" t="s">
        <v>171</v>
      </c>
      <c r="K146" s="176">
        <v>5.76</v>
      </c>
      <c r="L146" s="243">
        <v>0</v>
      </c>
      <c r="M146" s="244"/>
      <c r="N146" s="239">
        <f>ROUND(L146*K146,2)</f>
        <v>0</v>
      </c>
      <c r="O146" s="239"/>
      <c r="P146" s="239"/>
      <c r="Q146" s="239"/>
      <c r="R146" s="37"/>
      <c r="T146" s="178" t="s">
        <v>20</v>
      </c>
      <c r="U146" s="44" t="s">
        <v>44</v>
      </c>
      <c r="V146" s="36"/>
      <c r="W146" s="179">
        <f>V146*K146</f>
        <v>0</v>
      </c>
      <c r="X146" s="179">
        <v>0</v>
      </c>
      <c r="Y146" s="179">
        <f>X146*K146</f>
        <v>0</v>
      </c>
      <c r="Z146" s="179">
        <v>0</v>
      </c>
      <c r="AA146" s="180">
        <f>Z146*K146</f>
        <v>0</v>
      </c>
      <c r="AR146" s="19" t="s">
        <v>172</v>
      </c>
      <c r="AT146" s="19" t="s">
        <v>168</v>
      </c>
      <c r="AU146" s="19" t="s">
        <v>89</v>
      </c>
      <c r="AY146" s="19" t="s">
        <v>167</v>
      </c>
      <c r="BE146" s="118">
        <f>IF(U146="základná",N146,0)</f>
        <v>0</v>
      </c>
      <c r="BF146" s="118">
        <f>IF(U146="znížená",N146,0)</f>
        <v>0</v>
      </c>
      <c r="BG146" s="118">
        <f>IF(U146="zákl. prenesená",N146,0)</f>
        <v>0</v>
      </c>
      <c r="BH146" s="118">
        <f>IF(U146="zníž. prenesená",N146,0)</f>
        <v>0</v>
      </c>
      <c r="BI146" s="118">
        <f>IF(U146="nulová",N146,0)</f>
        <v>0</v>
      </c>
      <c r="BJ146" s="19" t="s">
        <v>89</v>
      </c>
      <c r="BK146" s="118">
        <f>ROUND(L146*K146,2)</f>
        <v>0</v>
      </c>
      <c r="BL146" s="19" t="s">
        <v>172</v>
      </c>
      <c r="BM146" s="19" t="s">
        <v>580</v>
      </c>
    </row>
    <row r="147" spans="2:65" s="1" customFormat="1" ht="38.25" customHeight="1">
      <c r="B147" s="35"/>
      <c r="C147" s="173" t="s">
        <v>321</v>
      </c>
      <c r="D147" s="173" t="s">
        <v>168</v>
      </c>
      <c r="E147" s="174" t="s">
        <v>581</v>
      </c>
      <c r="F147" s="240" t="s">
        <v>582</v>
      </c>
      <c r="G147" s="240"/>
      <c r="H147" s="240"/>
      <c r="I147" s="240"/>
      <c r="J147" s="175" t="s">
        <v>171</v>
      </c>
      <c r="K147" s="176">
        <v>5.76</v>
      </c>
      <c r="L147" s="243">
        <v>0</v>
      </c>
      <c r="M147" s="244"/>
      <c r="N147" s="239">
        <f>ROUND(L147*K147,2)</f>
        <v>0</v>
      </c>
      <c r="O147" s="239"/>
      <c r="P147" s="239"/>
      <c r="Q147" s="239"/>
      <c r="R147" s="37"/>
      <c r="T147" s="178" t="s">
        <v>20</v>
      </c>
      <c r="U147" s="44" t="s">
        <v>44</v>
      </c>
      <c r="V147" s="36"/>
      <c r="W147" s="179">
        <f>V147*K147</f>
        <v>0</v>
      </c>
      <c r="X147" s="179">
        <v>1.6000000000000001E-4</v>
      </c>
      <c r="Y147" s="179">
        <f>X147*K147</f>
        <v>9.2160000000000007E-4</v>
      </c>
      <c r="Z147" s="179">
        <v>0</v>
      </c>
      <c r="AA147" s="180">
        <f>Z147*K147</f>
        <v>0</v>
      </c>
      <c r="AR147" s="19" t="s">
        <v>172</v>
      </c>
      <c r="AT147" s="19" t="s">
        <v>168</v>
      </c>
      <c r="AU147" s="19" t="s">
        <v>89</v>
      </c>
      <c r="AY147" s="19" t="s">
        <v>167</v>
      </c>
      <c r="BE147" s="118">
        <f>IF(U147="základná",N147,0)</f>
        <v>0</v>
      </c>
      <c r="BF147" s="118">
        <f>IF(U147="znížená",N147,0)</f>
        <v>0</v>
      </c>
      <c r="BG147" s="118">
        <f>IF(U147="zákl. prenesená",N147,0)</f>
        <v>0</v>
      </c>
      <c r="BH147" s="118">
        <f>IF(U147="zníž. prenesená",N147,0)</f>
        <v>0</v>
      </c>
      <c r="BI147" s="118">
        <f>IF(U147="nulová",N147,0)</f>
        <v>0</v>
      </c>
      <c r="BJ147" s="19" t="s">
        <v>89</v>
      </c>
      <c r="BK147" s="118">
        <f>ROUND(L147*K147,2)</f>
        <v>0</v>
      </c>
      <c r="BL147" s="19" t="s">
        <v>172</v>
      </c>
      <c r="BM147" s="19" t="s">
        <v>583</v>
      </c>
    </row>
    <row r="148" spans="2:65" s="1" customFormat="1" ht="25.5" customHeight="1">
      <c r="B148" s="35"/>
      <c r="C148" s="173" t="s">
        <v>325</v>
      </c>
      <c r="D148" s="173" t="s">
        <v>168</v>
      </c>
      <c r="E148" s="174" t="s">
        <v>584</v>
      </c>
      <c r="F148" s="240" t="s">
        <v>585</v>
      </c>
      <c r="G148" s="240"/>
      <c r="H148" s="240"/>
      <c r="I148" s="240"/>
      <c r="J148" s="175" t="s">
        <v>171</v>
      </c>
      <c r="K148" s="176">
        <v>5.76</v>
      </c>
      <c r="L148" s="243">
        <v>0</v>
      </c>
      <c r="M148" s="244"/>
      <c r="N148" s="239">
        <f>ROUND(L148*K148,2)</f>
        <v>0</v>
      </c>
      <c r="O148" s="239"/>
      <c r="P148" s="239"/>
      <c r="Q148" s="239"/>
      <c r="R148" s="37"/>
      <c r="T148" s="178" t="s">
        <v>20</v>
      </c>
      <c r="U148" s="44" t="s">
        <v>44</v>
      </c>
      <c r="V148" s="36"/>
      <c r="W148" s="179">
        <f>V148*K148</f>
        <v>0</v>
      </c>
      <c r="X148" s="179">
        <v>8.0000000000000007E-5</v>
      </c>
      <c r="Y148" s="179">
        <f>X148*K148</f>
        <v>4.6080000000000003E-4</v>
      </c>
      <c r="Z148" s="179">
        <v>0</v>
      </c>
      <c r="AA148" s="180">
        <f>Z148*K148</f>
        <v>0</v>
      </c>
      <c r="AR148" s="19" t="s">
        <v>172</v>
      </c>
      <c r="AT148" s="19" t="s">
        <v>168</v>
      </c>
      <c r="AU148" s="19" t="s">
        <v>89</v>
      </c>
      <c r="AY148" s="19" t="s">
        <v>167</v>
      </c>
      <c r="BE148" s="118">
        <f>IF(U148="základná",N148,0)</f>
        <v>0</v>
      </c>
      <c r="BF148" s="118">
        <f>IF(U148="znížená",N148,0)</f>
        <v>0</v>
      </c>
      <c r="BG148" s="118">
        <f>IF(U148="zákl. prenesená",N148,0)</f>
        <v>0</v>
      </c>
      <c r="BH148" s="118">
        <f>IF(U148="zníž. prenesená",N148,0)</f>
        <v>0</v>
      </c>
      <c r="BI148" s="118">
        <f>IF(U148="nulová",N148,0)</f>
        <v>0</v>
      </c>
      <c r="BJ148" s="19" t="s">
        <v>89</v>
      </c>
      <c r="BK148" s="118">
        <f>ROUND(L148*K148,2)</f>
        <v>0</v>
      </c>
      <c r="BL148" s="19" t="s">
        <v>172</v>
      </c>
      <c r="BM148" s="19" t="s">
        <v>586</v>
      </c>
    </row>
    <row r="149" spans="2:65" s="1" customFormat="1" ht="25.5" customHeight="1">
      <c r="B149" s="35"/>
      <c r="C149" s="173" t="s">
        <v>329</v>
      </c>
      <c r="D149" s="173" t="s">
        <v>168</v>
      </c>
      <c r="E149" s="174" t="s">
        <v>587</v>
      </c>
      <c r="F149" s="240" t="s">
        <v>588</v>
      </c>
      <c r="G149" s="240"/>
      <c r="H149" s="240"/>
      <c r="I149" s="240"/>
      <c r="J149" s="175" t="s">
        <v>171</v>
      </c>
      <c r="K149" s="176">
        <v>5.76</v>
      </c>
      <c r="L149" s="243">
        <v>0</v>
      </c>
      <c r="M149" s="244"/>
      <c r="N149" s="239">
        <f>ROUND(L149*K149,2)</f>
        <v>0</v>
      </c>
      <c r="O149" s="239"/>
      <c r="P149" s="239"/>
      <c r="Q149" s="239"/>
      <c r="R149" s="37"/>
      <c r="T149" s="178" t="s">
        <v>20</v>
      </c>
      <c r="U149" s="44" t="s">
        <v>44</v>
      </c>
      <c r="V149" s="36"/>
      <c r="W149" s="179">
        <f>V149*K149</f>
        <v>0</v>
      </c>
      <c r="X149" s="179">
        <v>6.9999999999999994E-5</v>
      </c>
      <c r="Y149" s="179">
        <f>X149*K149</f>
        <v>4.0319999999999993E-4</v>
      </c>
      <c r="Z149" s="179">
        <v>0</v>
      </c>
      <c r="AA149" s="180">
        <f>Z149*K149</f>
        <v>0</v>
      </c>
      <c r="AR149" s="19" t="s">
        <v>172</v>
      </c>
      <c r="AT149" s="19" t="s">
        <v>168</v>
      </c>
      <c r="AU149" s="19" t="s">
        <v>89</v>
      </c>
      <c r="AY149" s="19" t="s">
        <v>167</v>
      </c>
      <c r="BE149" s="118">
        <f>IF(U149="základná",N149,0)</f>
        <v>0</v>
      </c>
      <c r="BF149" s="118">
        <f>IF(U149="znížená",N149,0)</f>
        <v>0</v>
      </c>
      <c r="BG149" s="118">
        <f>IF(U149="zákl. prenesená",N149,0)</f>
        <v>0</v>
      </c>
      <c r="BH149" s="118">
        <f>IF(U149="zníž. prenesená",N149,0)</f>
        <v>0</v>
      </c>
      <c r="BI149" s="118">
        <f>IF(U149="nulová",N149,0)</f>
        <v>0</v>
      </c>
      <c r="BJ149" s="19" t="s">
        <v>89</v>
      </c>
      <c r="BK149" s="118">
        <f>ROUND(L149*K149,2)</f>
        <v>0</v>
      </c>
      <c r="BL149" s="19" t="s">
        <v>172</v>
      </c>
      <c r="BM149" s="19" t="s">
        <v>589</v>
      </c>
    </row>
    <row r="150" spans="2:65" s="1" customFormat="1" ht="25.5" customHeight="1">
      <c r="B150" s="35"/>
      <c r="C150" s="173" t="s">
        <v>333</v>
      </c>
      <c r="D150" s="173" t="s">
        <v>168</v>
      </c>
      <c r="E150" s="174" t="s">
        <v>590</v>
      </c>
      <c r="F150" s="240" t="s">
        <v>591</v>
      </c>
      <c r="G150" s="240"/>
      <c r="H150" s="240"/>
      <c r="I150" s="240"/>
      <c r="J150" s="175" t="s">
        <v>171</v>
      </c>
      <c r="K150" s="176">
        <v>5.76</v>
      </c>
      <c r="L150" s="243">
        <v>0</v>
      </c>
      <c r="M150" s="244"/>
      <c r="N150" s="239">
        <f>ROUND(L150*K150,2)</f>
        <v>0</v>
      </c>
      <c r="O150" s="239"/>
      <c r="P150" s="239"/>
      <c r="Q150" s="239"/>
      <c r="R150" s="37"/>
      <c r="T150" s="178" t="s">
        <v>20</v>
      </c>
      <c r="U150" s="44" t="s">
        <v>44</v>
      </c>
      <c r="V150" s="36"/>
      <c r="W150" s="179">
        <f>V150*K150</f>
        <v>0</v>
      </c>
      <c r="X150" s="179">
        <v>0</v>
      </c>
      <c r="Y150" s="179">
        <f>X150*K150</f>
        <v>0</v>
      </c>
      <c r="Z150" s="179">
        <v>0</v>
      </c>
      <c r="AA150" s="180">
        <f>Z150*K150</f>
        <v>0</v>
      </c>
      <c r="AR150" s="19" t="s">
        <v>172</v>
      </c>
      <c r="AT150" s="19" t="s">
        <v>168</v>
      </c>
      <c r="AU150" s="19" t="s">
        <v>89</v>
      </c>
      <c r="AY150" s="19" t="s">
        <v>167</v>
      </c>
      <c r="BE150" s="118">
        <f>IF(U150="základná",N150,0)</f>
        <v>0</v>
      </c>
      <c r="BF150" s="118">
        <f>IF(U150="znížená",N150,0)</f>
        <v>0</v>
      </c>
      <c r="BG150" s="118">
        <f>IF(U150="zákl. prenesená",N150,0)</f>
        <v>0</v>
      </c>
      <c r="BH150" s="118">
        <f>IF(U150="zníž. prenesená",N150,0)</f>
        <v>0</v>
      </c>
      <c r="BI150" s="118">
        <f>IF(U150="nulová",N150,0)</f>
        <v>0</v>
      </c>
      <c r="BJ150" s="19" t="s">
        <v>89</v>
      </c>
      <c r="BK150" s="118">
        <f>ROUND(L150*K150,2)</f>
        <v>0</v>
      </c>
      <c r="BL150" s="19" t="s">
        <v>172</v>
      </c>
      <c r="BM150" s="19" t="s">
        <v>592</v>
      </c>
    </row>
    <row r="151" spans="2:65" s="1" customFormat="1" ht="49.95" customHeight="1">
      <c r="B151" s="35"/>
      <c r="C151" s="36"/>
      <c r="D151" s="164" t="s">
        <v>382</v>
      </c>
      <c r="E151" s="36"/>
      <c r="F151" s="36"/>
      <c r="G151" s="36"/>
      <c r="H151" s="36"/>
      <c r="I151" s="36"/>
      <c r="J151" s="36"/>
      <c r="K151" s="36"/>
      <c r="L151" s="36"/>
      <c r="M151" s="36"/>
      <c r="N151" s="248">
        <f t="shared" ref="N151:N156" si="15">BK151</f>
        <v>0</v>
      </c>
      <c r="O151" s="249"/>
      <c r="P151" s="249"/>
      <c r="Q151" s="249"/>
      <c r="R151" s="37"/>
      <c r="T151" s="149"/>
      <c r="U151" s="36"/>
      <c r="V151" s="36"/>
      <c r="W151" s="36"/>
      <c r="X151" s="36"/>
      <c r="Y151" s="36"/>
      <c r="Z151" s="36"/>
      <c r="AA151" s="78"/>
      <c r="AT151" s="19" t="s">
        <v>76</v>
      </c>
      <c r="AU151" s="19" t="s">
        <v>77</v>
      </c>
      <c r="AY151" s="19" t="s">
        <v>383</v>
      </c>
      <c r="BK151" s="118">
        <f>SUM(BK152:BK156)</f>
        <v>0</v>
      </c>
    </row>
    <row r="152" spans="2:65" s="1" customFormat="1" ht="22.35" customHeight="1">
      <c r="B152" s="35"/>
      <c r="C152" s="185" t="s">
        <v>20</v>
      </c>
      <c r="D152" s="185" t="s">
        <v>168</v>
      </c>
      <c r="E152" s="186" t="s">
        <v>20</v>
      </c>
      <c r="F152" s="242" t="s">
        <v>20</v>
      </c>
      <c r="G152" s="242"/>
      <c r="H152" s="242"/>
      <c r="I152" s="242"/>
      <c r="J152" s="187" t="s">
        <v>20</v>
      </c>
      <c r="K152" s="177"/>
      <c r="L152" s="243"/>
      <c r="M152" s="239"/>
      <c r="N152" s="239">
        <f t="shared" si="15"/>
        <v>0</v>
      </c>
      <c r="O152" s="239"/>
      <c r="P152" s="239"/>
      <c r="Q152" s="239"/>
      <c r="R152" s="37"/>
      <c r="T152" s="178" t="s">
        <v>20</v>
      </c>
      <c r="U152" s="188" t="s">
        <v>44</v>
      </c>
      <c r="V152" s="36"/>
      <c r="W152" s="36"/>
      <c r="X152" s="36"/>
      <c r="Y152" s="36"/>
      <c r="Z152" s="36"/>
      <c r="AA152" s="78"/>
      <c r="AT152" s="19" t="s">
        <v>383</v>
      </c>
      <c r="AU152" s="19" t="s">
        <v>84</v>
      </c>
      <c r="AY152" s="19" t="s">
        <v>383</v>
      </c>
      <c r="BE152" s="118">
        <f>IF(U152="základná",N152,0)</f>
        <v>0</v>
      </c>
      <c r="BF152" s="118">
        <f>IF(U152="znížená",N152,0)</f>
        <v>0</v>
      </c>
      <c r="BG152" s="118">
        <f>IF(U152="zákl. prenesená",N152,0)</f>
        <v>0</v>
      </c>
      <c r="BH152" s="118">
        <f>IF(U152="zníž. prenesená",N152,0)</f>
        <v>0</v>
      </c>
      <c r="BI152" s="118">
        <f>IF(U152="nulová",N152,0)</f>
        <v>0</v>
      </c>
      <c r="BJ152" s="19" t="s">
        <v>89</v>
      </c>
      <c r="BK152" s="118">
        <f>L152*K152</f>
        <v>0</v>
      </c>
    </row>
    <row r="153" spans="2:65" s="1" customFormat="1" ht="22.35" customHeight="1">
      <c r="B153" s="35"/>
      <c r="C153" s="185" t="s">
        <v>20</v>
      </c>
      <c r="D153" s="185" t="s">
        <v>168</v>
      </c>
      <c r="E153" s="186" t="s">
        <v>20</v>
      </c>
      <c r="F153" s="242" t="s">
        <v>20</v>
      </c>
      <c r="G153" s="242"/>
      <c r="H153" s="242"/>
      <c r="I153" s="242"/>
      <c r="J153" s="187" t="s">
        <v>20</v>
      </c>
      <c r="K153" s="177"/>
      <c r="L153" s="243"/>
      <c r="M153" s="239"/>
      <c r="N153" s="239">
        <f t="shared" si="15"/>
        <v>0</v>
      </c>
      <c r="O153" s="239"/>
      <c r="P153" s="239"/>
      <c r="Q153" s="239"/>
      <c r="R153" s="37"/>
      <c r="T153" s="178" t="s">
        <v>20</v>
      </c>
      <c r="U153" s="188" t="s">
        <v>44</v>
      </c>
      <c r="V153" s="36"/>
      <c r="W153" s="36"/>
      <c r="X153" s="36"/>
      <c r="Y153" s="36"/>
      <c r="Z153" s="36"/>
      <c r="AA153" s="78"/>
      <c r="AT153" s="19" t="s">
        <v>383</v>
      </c>
      <c r="AU153" s="19" t="s">
        <v>84</v>
      </c>
      <c r="AY153" s="19" t="s">
        <v>383</v>
      </c>
      <c r="BE153" s="118">
        <f>IF(U153="základná",N153,0)</f>
        <v>0</v>
      </c>
      <c r="BF153" s="118">
        <f>IF(U153="znížená",N153,0)</f>
        <v>0</v>
      </c>
      <c r="BG153" s="118">
        <f>IF(U153="zákl. prenesená",N153,0)</f>
        <v>0</v>
      </c>
      <c r="BH153" s="118">
        <f>IF(U153="zníž. prenesená",N153,0)</f>
        <v>0</v>
      </c>
      <c r="BI153" s="118">
        <f>IF(U153="nulová",N153,0)</f>
        <v>0</v>
      </c>
      <c r="BJ153" s="19" t="s">
        <v>89</v>
      </c>
      <c r="BK153" s="118">
        <f>L153*K153</f>
        <v>0</v>
      </c>
    </row>
    <row r="154" spans="2:65" s="1" customFormat="1" ht="22.35" customHeight="1">
      <c r="B154" s="35"/>
      <c r="C154" s="185" t="s">
        <v>20</v>
      </c>
      <c r="D154" s="185" t="s">
        <v>168</v>
      </c>
      <c r="E154" s="186" t="s">
        <v>20</v>
      </c>
      <c r="F154" s="242" t="s">
        <v>20</v>
      </c>
      <c r="G154" s="242"/>
      <c r="H154" s="242"/>
      <c r="I154" s="242"/>
      <c r="J154" s="187" t="s">
        <v>20</v>
      </c>
      <c r="K154" s="177"/>
      <c r="L154" s="243"/>
      <c r="M154" s="239"/>
      <c r="N154" s="239">
        <f t="shared" si="15"/>
        <v>0</v>
      </c>
      <c r="O154" s="239"/>
      <c r="P154" s="239"/>
      <c r="Q154" s="239"/>
      <c r="R154" s="37"/>
      <c r="T154" s="178" t="s">
        <v>20</v>
      </c>
      <c r="U154" s="188" t="s">
        <v>44</v>
      </c>
      <c r="V154" s="36"/>
      <c r="W154" s="36"/>
      <c r="X154" s="36"/>
      <c r="Y154" s="36"/>
      <c r="Z154" s="36"/>
      <c r="AA154" s="78"/>
      <c r="AT154" s="19" t="s">
        <v>383</v>
      </c>
      <c r="AU154" s="19" t="s">
        <v>84</v>
      </c>
      <c r="AY154" s="19" t="s">
        <v>383</v>
      </c>
      <c r="BE154" s="118">
        <f>IF(U154="základná",N154,0)</f>
        <v>0</v>
      </c>
      <c r="BF154" s="118">
        <f>IF(U154="znížená",N154,0)</f>
        <v>0</v>
      </c>
      <c r="BG154" s="118">
        <f>IF(U154="zákl. prenesená",N154,0)</f>
        <v>0</v>
      </c>
      <c r="BH154" s="118">
        <f>IF(U154="zníž. prenesená",N154,0)</f>
        <v>0</v>
      </c>
      <c r="BI154" s="118">
        <f>IF(U154="nulová",N154,0)</f>
        <v>0</v>
      </c>
      <c r="BJ154" s="19" t="s">
        <v>89</v>
      </c>
      <c r="BK154" s="118">
        <f>L154*K154</f>
        <v>0</v>
      </c>
    </row>
    <row r="155" spans="2:65" s="1" customFormat="1" ht="22.35" customHeight="1">
      <c r="B155" s="35"/>
      <c r="C155" s="185" t="s">
        <v>20</v>
      </c>
      <c r="D155" s="185" t="s">
        <v>168</v>
      </c>
      <c r="E155" s="186" t="s">
        <v>20</v>
      </c>
      <c r="F155" s="242" t="s">
        <v>20</v>
      </c>
      <c r="G155" s="242"/>
      <c r="H155" s="242"/>
      <c r="I155" s="242"/>
      <c r="J155" s="187" t="s">
        <v>20</v>
      </c>
      <c r="K155" s="177"/>
      <c r="L155" s="243"/>
      <c r="M155" s="239"/>
      <c r="N155" s="239">
        <f t="shared" si="15"/>
        <v>0</v>
      </c>
      <c r="O155" s="239"/>
      <c r="P155" s="239"/>
      <c r="Q155" s="239"/>
      <c r="R155" s="37"/>
      <c r="T155" s="178" t="s">
        <v>20</v>
      </c>
      <c r="U155" s="188" t="s">
        <v>44</v>
      </c>
      <c r="V155" s="36"/>
      <c r="W155" s="36"/>
      <c r="X155" s="36"/>
      <c r="Y155" s="36"/>
      <c r="Z155" s="36"/>
      <c r="AA155" s="78"/>
      <c r="AT155" s="19" t="s">
        <v>383</v>
      </c>
      <c r="AU155" s="19" t="s">
        <v>84</v>
      </c>
      <c r="AY155" s="19" t="s">
        <v>383</v>
      </c>
      <c r="BE155" s="118">
        <f>IF(U155="základná",N155,0)</f>
        <v>0</v>
      </c>
      <c r="BF155" s="118">
        <f>IF(U155="znížená",N155,0)</f>
        <v>0</v>
      </c>
      <c r="BG155" s="118">
        <f>IF(U155="zákl. prenesená",N155,0)</f>
        <v>0</v>
      </c>
      <c r="BH155" s="118">
        <f>IF(U155="zníž. prenesená",N155,0)</f>
        <v>0</v>
      </c>
      <c r="BI155" s="118">
        <f>IF(U155="nulová",N155,0)</f>
        <v>0</v>
      </c>
      <c r="BJ155" s="19" t="s">
        <v>89</v>
      </c>
      <c r="BK155" s="118">
        <f>L155*K155</f>
        <v>0</v>
      </c>
    </row>
    <row r="156" spans="2:65" s="1" customFormat="1" ht="22.35" customHeight="1">
      <c r="B156" s="35"/>
      <c r="C156" s="185" t="s">
        <v>20</v>
      </c>
      <c r="D156" s="185" t="s">
        <v>168</v>
      </c>
      <c r="E156" s="186" t="s">
        <v>20</v>
      </c>
      <c r="F156" s="242" t="s">
        <v>20</v>
      </c>
      <c r="G156" s="242"/>
      <c r="H156" s="242"/>
      <c r="I156" s="242"/>
      <c r="J156" s="187" t="s">
        <v>20</v>
      </c>
      <c r="K156" s="177"/>
      <c r="L156" s="243"/>
      <c r="M156" s="239"/>
      <c r="N156" s="239">
        <f t="shared" si="15"/>
        <v>0</v>
      </c>
      <c r="O156" s="239"/>
      <c r="P156" s="239"/>
      <c r="Q156" s="239"/>
      <c r="R156" s="37"/>
      <c r="T156" s="178" t="s">
        <v>20</v>
      </c>
      <c r="U156" s="188" t="s">
        <v>44</v>
      </c>
      <c r="V156" s="56"/>
      <c r="W156" s="56"/>
      <c r="X156" s="56"/>
      <c r="Y156" s="56"/>
      <c r="Z156" s="56"/>
      <c r="AA156" s="58"/>
      <c r="AT156" s="19" t="s">
        <v>383</v>
      </c>
      <c r="AU156" s="19" t="s">
        <v>84</v>
      </c>
      <c r="AY156" s="19" t="s">
        <v>383</v>
      </c>
      <c r="BE156" s="118">
        <f>IF(U156="základná",N156,0)</f>
        <v>0</v>
      </c>
      <c r="BF156" s="118">
        <f>IF(U156="znížená",N156,0)</f>
        <v>0</v>
      </c>
      <c r="BG156" s="118">
        <f>IF(U156="zákl. prenesená",N156,0)</f>
        <v>0</v>
      </c>
      <c r="BH156" s="118">
        <f>IF(U156="zníž. prenesená",N156,0)</f>
        <v>0</v>
      </c>
      <c r="BI156" s="118">
        <f>IF(U156="nulová",N156,0)</f>
        <v>0</v>
      </c>
      <c r="BJ156" s="19" t="s">
        <v>89</v>
      </c>
      <c r="BK156" s="118">
        <f>L156*K156</f>
        <v>0</v>
      </c>
    </row>
    <row r="157" spans="2:65" s="1" customFormat="1" ht="6.9" customHeight="1">
      <c r="B157" s="59"/>
      <c r="C157" s="60"/>
      <c r="D157" s="60"/>
      <c r="E157" s="60"/>
      <c r="F157" s="60"/>
      <c r="G157" s="60"/>
      <c r="H157" s="60"/>
      <c r="I157" s="60"/>
      <c r="J157" s="60"/>
      <c r="K157" s="60"/>
      <c r="L157" s="60"/>
      <c r="M157" s="60"/>
      <c r="N157" s="60"/>
      <c r="O157" s="60"/>
      <c r="P157" s="60"/>
      <c r="Q157" s="60"/>
      <c r="R157" s="61"/>
    </row>
  </sheetData>
  <sheetProtection algorithmName="SHA-512" hashValue="CFmuwXOZAfsq9g97YuEqU6iavTc8jR+AguZspwc2g771xcdoTDa8M6Z+KzSlCO7/hpYuTCPo6fYk3La6/PEanw==" saltValue="TMd1L77e57kcBzfUbAibcygQfq3K/LC6K5BV24oGUyYOwp7yv6xxRKsRxIMQbdRoqeuduZV0g8Gmpm6rA4jWCg==" spinCount="10" sheet="1" objects="1" scenarios="1" formatColumns="0" formatRows="0"/>
  <mergeCells count="155">
    <mergeCell ref="F146:I146"/>
    <mergeCell ref="F147:I147"/>
    <mergeCell ref="F148:I148"/>
    <mergeCell ref="F149:I149"/>
    <mergeCell ref="F150:I150"/>
    <mergeCell ref="L134:M134"/>
    <mergeCell ref="L140:M140"/>
    <mergeCell ref="L135:M135"/>
    <mergeCell ref="L136:M136"/>
    <mergeCell ref="L137:M137"/>
    <mergeCell ref="L138:M138"/>
    <mergeCell ref="L139:M139"/>
    <mergeCell ref="L141:M141"/>
    <mergeCell ref="L143:M143"/>
    <mergeCell ref="L146:M146"/>
    <mergeCell ref="L147:M147"/>
    <mergeCell ref="L148:M148"/>
    <mergeCell ref="L149:M149"/>
    <mergeCell ref="L150:M150"/>
    <mergeCell ref="F134:I134"/>
    <mergeCell ref="F138:I138"/>
    <mergeCell ref="F137:I137"/>
    <mergeCell ref="F135:I135"/>
    <mergeCell ref="F136:I136"/>
    <mergeCell ref="F139:I139"/>
    <mergeCell ref="F140:I140"/>
    <mergeCell ref="F141:I141"/>
    <mergeCell ref="F143:I143"/>
    <mergeCell ref="L155:M155"/>
    <mergeCell ref="L156:M156"/>
    <mergeCell ref="N149:Q149"/>
    <mergeCell ref="N143:Q143"/>
    <mergeCell ref="N146:Q146"/>
    <mergeCell ref="N147:Q147"/>
    <mergeCell ref="N148:Q148"/>
    <mergeCell ref="N150:Q150"/>
    <mergeCell ref="N152:Q152"/>
    <mergeCell ref="N153:Q153"/>
    <mergeCell ref="N154:Q154"/>
    <mergeCell ref="N155:Q155"/>
    <mergeCell ref="N156:Q156"/>
    <mergeCell ref="N144:Q144"/>
    <mergeCell ref="N145:Q145"/>
    <mergeCell ref="N151:Q151"/>
    <mergeCell ref="L130:M130"/>
    <mergeCell ref="N130:Q130"/>
    <mergeCell ref="L131:M131"/>
    <mergeCell ref="N131:Q131"/>
    <mergeCell ref="F128:I128"/>
    <mergeCell ref="F129:I129"/>
    <mergeCell ref="F130:I130"/>
    <mergeCell ref="L154:M154"/>
    <mergeCell ref="L152:M152"/>
    <mergeCell ref="L153:M153"/>
    <mergeCell ref="N142:Q142"/>
    <mergeCell ref="F131:I131"/>
    <mergeCell ref="F133:I133"/>
    <mergeCell ref="L133:M133"/>
    <mergeCell ref="N133:Q133"/>
    <mergeCell ref="N134:Q134"/>
    <mergeCell ref="N135:Q135"/>
    <mergeCell ref="N136:Q136"/>
    <mergeCell ref="N137:Q137"/>
    <mergeCell ref="N138:Q138"/>
    <mergeCell ref="N139:Q139"/>
    <mergeCell ref="N140:Q140"/>
    <mergeCell ref="N141:Q141"/>
    <mergeCell ref="N132:Q132"/>
    <mergeCell ref="N124:Q124"/>
    <mergeCell ref="N125:Q125"/>
    <mergeCell ref="N126:Q126"/>
    <mergeCell ref="F127:I127"/>
    <mergeCell ref="L127:M127"/>
    <mergeCell ref="N127:Q127"/>
    <mergeCell ref="L128:M128"/>
    <mergeCell ref="N128:Q128"/>
    <mergeCell ref="L129:M129"/>
    <mergeCell ref="N129:Q129"/>
    <mergeCell ref="C112:Q112"/>
    <mergeCell ref="F114:P114"/>
    <mergeCell ref="F115:P115"/>
    <mergeCell ref="F116:P116"/>
    <mergeCell ref="M118:P118"/>
    <mergeCell ref="M120:Q120"/>
    <mergeCell ref="M121:Q121"/>
    <mergeCell ref="F123:I123"/>
    <mergeCell ref="L123:M123"/>
    <mergeCell ref="N123:Q123"/>
    <mergeCell ref="N98:Q98"/>
    <mergeCell ref="N99:Q99"/>
    <mergeCell ref="N100:Q100"/>
    <mergeCell ref="N101:Q101"/>
    <mergeCell ref="N102:Q102"/>
    <mergeCell ref="N103:Q103"/>
    <mergeCell ref="N104:Q104"/>
    <mergeCell ref="L106:Q106"/>
    <mergeCell ref="D99:H99"/>
    <mergeCell ref="D102:H102"/>
    <mergeCell ref="D100:H100"/>
    <mergeCell ref="D101:H101"/>
    <mergeCell ref="D103:H103"/>
    <mergeCell ref="M85:Q85"/>
    <mergeCell ref="C87:G87"/>
    <mergeCell ref="N87:Q87"/>
    <mergeCell ref="N89:Q89"/>
    <mergeCell ref="N96:Q96"/>
    <mergeCell ref="N94:Q94"/>
    <mergeCell ref="N90:Q90"/>
    <mergeCell ref="N91:Q91"/>
    <mergeCell ref="N92:Q92"/>
    <mergeCell ref="N93:Q93"/>
    <mergeCell ref="N95:Q95"/>
    <mergeCell ref="H37:J37"/>
    <mergeCell ref="M37:P37"/>
    <mergeCell ref="L39:P39"/>
    <mergeCell ref="C76:Q76"/>
    <mergeCell ref="F78:P78"/>
    <mergeCell ref="F79:P79"/>
    <mergeCell ref="F80:P80"/>
    <mergeCell ref="M82:P82"/>
    <mergeCell ref="M84:Q84"/>
    <mergeCell ref="H1:K1"/>
    <mergeCell ref="S2:AC2"/>
    <mergeCell ref="O21:P21"/>
    <mergeCell ref="M28:P28"/>
    <mergeCell ref="O22:P22"/>
    <mergeCell ref="E25:L25"/>
    <mergeCell ref="M29:P29"/>
    <mergeCell ref="M31:P31"/>
    <mergeCell ref="H33:J33"/>
    <mergeCell ref="M33:P33"/>
    <mergeCell ref="F154:I154"/>
    <mergeCell ref="F152:I152"/>
    <mergeCell ref="F153:I153"/>
    <mergeCell ref="F155:I155"/>
    <mergeCell ref="F156:I156"/>
    <mergeCell ref="C2:Q2"/>
    <mergeCell ref="C4:Q4"/>
    <mergeCell ref="F6:P6"/>
    <mergeCell ref="F7:P7"/>
    <mergeCell ref="F8:P8"/>
    <mergeCell ref="O10:P10"/>
    <mergeCell ref="O12:P12"/>
    <mergeCell ref="O13:P13"/>
    <mergeCell ref="O15:P15"/>
    <mergeCell ref="E16:L16"/>
    <mergeCell ref="O16:P16"/>
    <mergeCell ref="O18:P18"/>
    <mergeCell ref="O19:P19"/>
    <mergeCell ref="H34:J34"/>
    <mergeCell ref="M34:P34"/>
    <mergeCell ref="H35:J35"/>
    <mergeCell ref="M35:P35"/>
    <mergeCell ref="H36:J36"/>
    <mergeCell ref="M36:P36"/>
  </mergeCells>
  <dataValidations count="2">
    <dataValidation type="list" allowBlank="1" showInputMessage="1" showErrorMessage="1" error="Povolené sú hodnoty K, M." sqref="D152:D157">
      <formula1>"K, M"</formula1>
    </dataValidation>
    <dataValidation type="list" allowBlank="1" showInputMessage="1" showErrorMessage="1" error="Povolené sú hodnoty základná, znížená, nulová." sqref="U152:U157">
      <formula1>"základná, znížená, nulová"</formula1>
    </dataValidation>
  </dataValidations>
  <hyperlinks>
    <hyperlink ref="F1:G1" location="C2" display="1) Krycí list rozpočtu"/>
    <hyperlink ref="H1:K1" location="C87" display="2) Rekapitulácia rozpočtu"/>
    <hyperlink ref="L1" location="C123" display="3) Rozpočet"/>
    <hyperlink ref="S1:T1" location="'Rekapitulácia stavby'!C2" display="Rekapitulácia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68"/>
  <sheetViews>
    <sheetView showGridLines="0" workbookViewId="0">
      <pane ySplit="1" topLeftCell="A2" activePane="bottomLeft" state="frozen"/>
      <selection pane="bottomLeft"/>
    </sheetView>
  </sheetViews>
  <sheetFormatPr defaultRowHeight="14.4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7" width="11.140625" customWidth="1"/>
    <col min="8" max="8" width="12.42578125" customWidth="1"/>
    <col min="9" max="9" width="7" customWidth="1"/>
    <col min="10" max="10" width="5.140625" customWidth="1"/>
    <col min="11" max="11" width="11.42578125" customWidth="1"/>
    <col min="12" max="12" width="12" customWidth="1"/>
    <col min="13" max="14" width="6" customWidth="1"/>
    <col min="15" max="15" width="2" customWidth="1"/>
    <col min="16" max="16" width="12.42578125" customWidth="1"/>
    <col min="17" max="17" width="4.140625" customWidth="1"/>
    <col min="18" max="18" width="1.7109375" customWidth="1"/>
    <col min="19" max="19" width="8.140625" customWidth="1"/>
    <col min="20" max="20" width="29.7109375" customWidth="1"/>
    <col min="21" max="21" width="16.28515625" customWidth="1"/>
    <col min="22" max="22" width="12.28515625" customWidth="1"/>
    <col min="23" max="23" width="16.28515625" customWidth="1"/>
    <col min="24" max="24" width="12.140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66" ht="21.75" customHeight="1">
      <c r="A1" s="125"/>
      <c r="B1" s="12"/>
      <c r="C1" s="12"/>
      <c r="D1" s="13" t="s">
        <v>1</v>
      </c>
      <c r="E1" s="12"/>
      <c r="F1" s="14" t="s">
        <v>121</v>
      </c>
      <c r="G1" s="14"/>
      <c r="H1" s="259" t="s">
        <v>122</v>
      </c>
      <c r="I1" s="259"/>
      <c r="J1" s="259"/>
      <c r="K1" s="259"/>
      <c r="L1" s="14" t="s">
        <v>123</v>
      </c>
      <c r="M1" s="12"/>
      <c r="N1" s="12"/>
      <c r="O1" s="13" t="s">
        <v>124</v>
      </c>
      <c r="P1" s="12"/>
      <c r="Q1" s="12"/>
      <c r="R1" s="12"/>
      <c r="S1" s="14" t="s">
        <v>125</v>
      </c>
      <c r="T1" s="14"/>
      <c r="U1" s="125"/>
      <c r="V1" s="12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</row>
    <row r="2" spans="1:66" ht="36.9" customHeight="1">
      <c r="C2" s="201" t="s">
        <v>7</v>
      </c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S2" s="206"/>
      <c r="T2" s="206"/>
      <c r="U2" s="206"/>
      <c r="V2" s="206"/>
      <c r="W2" s="206"/>
      <c r="X2" s="206"/>
      <c r="Y2" s="206"/>
      <c r="Z2" s="206"/>
      <c r="AA2" s="206"/>
      <c r="AB2" s="206"/>
      <c r="AC2" s="206"/>
      <c r="AT2" s="19" t="s">
        <v>105</v>
      </c>
    </row>
    <row r="3" spans="1:66" ht="6.9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2"/>
      <c r="AT3" s="19" t="s">
        <v>77</v>
      </c>
    </row>
    <row r="4" spans="1:66" ht="36.9" customHeight="1">
      <c r="B4" s="23"/>
      <c r="C4" s="203" t="s">
        <v>126</v>
      </c>
      <c r="D4" s="204"/>
      <c r="E4" s="204"/>
      <c r="F4" s="204"/>
      <c r="G4" s="204"/>
      <c r="H4" s="204"/>
      <c r="I4" s="204"/>
      <c r="J4" s="204"/>
      <c r="K4" s="204"/>
      <c r="L4" s="204"/>
      <c r="M4" s="204"/>
      <c r="N4" s="204"/>
      <c r="O4" s="204"/>
      <c r="P4" s="204"/>
      <c r="Q4" s="204"/>
      <c r="R4" s="24"/>
      <c r="T4" s="18" t="s">
        <v>12</v>
      </c>
      <c r="AT4" s="19" t="s">
        <v>6</v>
      </c>
    </row>
    <row r="5" spans="1:66" ht="6.9" customHeight="1">
      <c r="B5" s="23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4"/>
    </row>
    <row r="6" spans="1:66" ht="25.35" customHeight="1">
      <c r="B6" s="23"/>
      <c r="C6" s="26"/>
      <c r="D6" s="30" t="s">
        <v>17</v>
      </c>
      <c r="E6" s="26"/>
      <c r="F6" s="252" t="str">
        <f>'Rekapitulácia stavby'!K6</f>
        <v>Oprava porúch administratívnej budovy - Okresný súd Bratislava V.</v>
      </c>
      <c r="G6" s="253"/>
      <c r="H6" s="253"/>
      <c r="I6" s="253"/>
      <c r="J6" s="253"/>
      <c r="K6" s="253"/>
      <c r="L6" s="253"/>
      <c r="M6" s="253"/>
      <c r="N6" s="253"/>
      <c r="O6" s="253"/>
      <c r="P6" s="253"/>
      <c r="Q6" s="26"/>
      <c r="R6" s="24"/>
    </row>
    <row r="7" spans="1:66" ht="25.35" customHeight="1">
      <c r="B7" s="23"/>
      <c r="C7" s="26"/>
      <c r="D7" s="30" t="s">
        <v>127</v>
      </c>
      <c r="E7" s="26"/>
      <c r="F7" s="252" t="s">
        <v>128</v>
      </c>
      <c r="G7" s="197"/>
      <c r="H7" s="197"/>
      <c r="I7" s="197"/>
      <c r="J7" s="197"/>
      <c r="K7" s="197"/>
      <c r="L7" s="197"/>
      <c r="M7" s="197"/>
      <c r="N7" s="197"/>
      <c r="O7" s="197"/>
      <c r="P7" s="197"/>
      <c r="Q7" s="26"/>
      <c r="R7" s="24"/>
    </row>
    <row r="8" spans="1:66" s="1" customFormat="1" ht="32.85" customHeight="1">
      <c r="B8" s="35"/>
      <c r="C8" s="36"/>
      <c r="D8" s="29" t="s">
        <v>129</v>
      </c>
      <c r="E8" s="36"/>
      <c r="F8" s="210" t="s">
        <v>596</v>
      </c>
      <c r="G8" s="254"/>
      <c r="H8" s="254"/>
      <c r="I8" s="254"/>
      <c r="J8" s="254"/>
      <c r="K8" s="254"/>
      <c r="L8" s="254"/>
      <c r="M8" s="254"/>
      <c r="N8" s="254"/>
      <c r="O8" s="254"/>
      <c r="P8" s="254"/>
      <c r="Q8" s="36"/>
      <c r="R8" s="37"/>
    </row>
    <row r="9" spans="1:66" s="1" customFormat="1" ht="14.4" customHeight="1">
      <c r="B9" s="35"/>
      <c r="C9" s="36"/>
      <c r="D9" s="30" t="s">
        <v>19</v>
      </c>
      <c r="E9" s="36"/>
      <c r="F9" s="28" t="s">
        <v>20</v>
      </c>
      <c r="G9" s="36"/>
      <c r="H9" s="36"/>
      <c r="I9" s="36"/>
      <c r="J9" s="36"/>
      <c r="K9" s="36"/>
      <c r="L9" s="36"/>
      <c r="M9" s="30" t="s">
        <v>21</v>
      </c>
      <c r="N9" s="36"/>
      <c r="O9" s="28" t="s">
        <v>20</v>
      </c>
      <c r="P9" s="36"/>
      <c r="Q9" s="36"/>
      <c r="R9" s="37"/>
    </row>
    <row r="10" spans="1:66" s="1" customFormat="1" ht="14.4" customHeight="1">
      <c r="B10" s="35"/>
      <c r="C10" s="36"/>
      <c r="D10" s="30" t="s">
        <v>22</v>
      </c>
      <c r="E10" s="36"/>
      <c r="F10" s="28" t="s">
        <v>23</v>
      </c>
      <c r="G10" s="36"/>
      <c r="H10" s="36"/>
      <c r="I10" s="36"/>
      <c r="J10" s="36"/>
      <c r="K10" s="36"/>
      <c r="L10" s="36"/>
      <c r="M10" s="30" t="s">
        <v>24</v>
      </c>
      <c r="N10" s="36"/>
      <c r="O10" s="255" t="str">
        <f>'Rekapitulácia stavby'!AN8</f>
        <v>10. 5. 2018</v>
      </c>
      <c r="P10" s="256"/>
      <c r="Q10" s="36"/>
      <c r="R10" s="37"/>
    </row>
    <row r="11" spans="1:66" s="1" customFormat="1" ht="10.8" customHeight="1">
      <c r="B11" s="35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7"/>
    </row>
    <row r="12" spans="1:66" s="1" customFormat="1" ht="14.4" customHeight="1">
      <c r="B12" s="35"/>
      <c r="C12" s="36"/>
      <c r="D12" s="30" t="s">
        <v>26</v>
      </c>
      <c r="E12" s="36"/>
      <c r="F12" s="36"/>
      <c r="G12" s="36"/>
      <c r="H12" s="36"/>
      <c r="I12" s="36"/>
      <c r="J12" s="36"/>
      <c r="K12" s="36"/>
      <c r="L12" s="36"/>
      <c r="M12" s="30" t="s">
        <v>27</v>
      </c>
      <c r="N12" s="36"/>
      <c r="O12" s="207" t="s">
        <v>20</v>
      </c>
      <c r="P12" s="207"/>
      <c r="Q12" s="36"/>
      <c r="R12" s="37"/>
    </row>
    <row r="13" spans="1:66" s="1" customFormat="1" ht="18" customHeight="1">
      <c r="B13" s="35"/>
      <c r="C13" s="36"/>
      <c r="D13" s="36"/>
      <c r="E13" s="28" t="s">
        <v>28</v>
      </c>
      <c r="F13" s="36"/>
      <c r="G13" s="36"/>
      <c r="H13" s="36"/>
      <c r="I13" s="36"/>
      <c r="J13" s="36"/>
      <c r="K13" s="36"/>
      <c r="L13" s="36"/>
      <c r="M13" s="30" t="s">
        <v>29</v>
      </c>
      <c r="N13" s="36"/>
      <c r="O13" s="207" t="s">
        <v>20</v>
      </c>
      <c r="P13" s="207"/>
      <c r="Q13" s="36"/>
      <c r="R13" s="37"/>
    </row>
    <row r="14" spans="1:66" s="1" customFormat="1" ht="6.9" customHeight="1">
      <c r="B14" s="35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7"/>
    </row>
    <row r="15" spans="1:66" s="1" customFormat="1" ht="14.4" customHeight="1">
      <c r="B15" s="35"/>
      <c r="C15" s="36"/>
      <c r="D15" s="30" t="s">
        <v>30</v>
      </c>
      <c r="E15" s="36"/>
      <c r="F15" s="36"/>
      <c r="G15" s="36"/>
      <c r="H15" s="36"/>
      <c r="I15" s="36"/>
      <c r="J15" s="36"/>
      <c r="K15" s="36"/>
      <c r="L15" s="36"/>
      <c r="M15" s="30" t="s">
        <v>27</v>
      </c>
      <c r="N15" s="36"/>
      <c r="O15" s="257" t="str">
        <f>IF('Rekapitulácia stavby'!AN13="","",'Rekapitulácia stavby'!AN13)</f>
        <v>Vyplň údaj</v>
      </c>
      <c r="P15" s="207"/>
      <c r="Q15" s="36"/>
      <c r="R15" s="37"/>
    </row>
    <row r="16" spans="1:66" s="1" customFormat="1" ht="18" customHeight="1">
      <c r="B16" s="35"/>
      <c r="C16" s="36"/>
      <c r="D16" s="36"/>
      <c r="E16" s="257" t="str">
        <f>IF('Rekapitulácia stavby'!E14="","",'Rekapitulácia stavby'!E14)</f>
        <v>Vyplň údaj</v>
      </c>
      <c r="F16" s="258"/>
      <c r="G16" s="258"/>
      <c r="H16" s="258"/>
      <c r="I16" s="258"/>
      <c r="J16" s="258"/>
      <c r="K16" s="258"/>
      <c r="L16" s="258"/>
      <c r="M16" s="30" t="s">
        <v>29</v>
      </c>
      <c r="N16" s="36"/>
      <c r="O16" s="257" t="str">
        <f>IF('Rekapitulácia stavby'!AN14="","",'Rekapitulácia stavby'!AN14)</f>
        <v>Vyplň údaj</v>
      </c>
      <c r="P16" s="207"/>
      <c r="Q16" s="36"/>
      <c r="R16" s="37"/>
    </row>
    <row r="17" spans="2:18" s="1" customFormat="1" ht="6.9" customHeight="1">
      <c r="B17" s="35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7"/>
    </row>
    <row r="18" spans="2:18" s="1" customFormat="1" ht="14.4" customHeight="1">
      <c r="B18" s="35"/>
      <c r="C18" s="36"/>
      <c r="D18" s="30" t="s">
        <v>32</v>
      </c>
      <c r="E18" s="36"/>
      <c r="F18" s="36"/>
      <c r="G18" s="36"/>
      <c r="H18" s="36"/>
      <c r="I18" s="36"/>
      <c r="J18" s="36"/>
      <c r="K18" s="36"/>
      <c r="L18" s="36"/>
      <c r="M18" s="30" t="s">
        <v>27</v>
      </c>
      <c r="N18" s="36"/>
      <c r="O18" s="207" t="s">
        <v>20</v>
      </c>
      <c r="P18" s="207"/>
      <c r="Q18" s="36"/>
      <c r="R18" s="37"/>
    </row>
    <row r="19" spans="2:18" s="1" customFormat="1" ht="18" customHeight="1">
      <c r="B19" s="35"/>
      <c r="C19" s="36"/>
      <c r="D19" s="36"/>
      <c r="E19" s="28" t="s">
        <v>33</v>
      </c>
      <c r="F19" s="36"/>
      <c r="G19" s="36"/>
      <c r="H19" s="36"/>
      <c r="I19" s="36"/>
      <c r="J19" s="36"/>
      <c r="K19" s="36"/>
      <c r="L19" s="36"/>
      <c r="M19" s="30" t="s">
        <v>29</v>
      </c>
      <c r="N19" s="36"/>
      <c r="O19" s="207" t="s">
        <v>20</v>
      </c>
      <c r="P19" s="207"/>
      <c r="Q19" s="36"/>
      <c r="R19" s="37"/>
    </row>
    <row r="20" spans="2:18" s="1" customFormat="1" ht="6.9" customHeight="1">
      <c r="B20" s="35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7"/>
    </row>
    <row r="21" spans="2:18" s="1" customFormat="1" ht="14.4" customHeight="1">
      <c r="B21" s="35"/>
      <c r="C21" s="36"/>
      <c r="D21" s="30" t="s">
        <v>35</v>
      </c>
      <c r="E21" s="36"/>
      <c r="F21" s="36"/>
      <c r="G21" s="36"/>
      <c r="H21" s="36"/>
      <c r="I21" s="36"/>
      <c r="J21" s="36"/>
      <c r="K21" s="36"/>
      <c r="L21" s="36"/>
      <c r="M21" s="30" t="s">
        <v>27</v>
      </c>
      <c r="N21" s="36"/>
      <c r="O21" s="207" t="str">
        <f>IF('Rekapitulácia stavby'!AN19="","",'Rekapitulácia stavby'!AN19)</f>
        <v/>
      </c>
      <c r="P21" s="207"/>
      <c r="Q21" s="36"/>
      <c r="R21" s="37"/>
    </row>
    <row r="22" spans="2:18" s="1" customFormat="1" ht="18" customHeight="1">
      <c r="B22" s="35"/>
      <c r="C22" s="36"/>
      <c r="D22" s="36"/>
      <c r="E22" s="28" t="str">
        <f>IF('Rekapitulácia stavby'!E20="","",'Rekapitulácia stavby'!E20)</f>
        <v xml:space="preserve"> </v>
      </c>
      <c r="F22" s="36"/>
      <c r="G22" s="36"/>
      <c r="H22" s="36"/>
      <c r="I22" s="36"/>
      <c r="J22" s="36"/>
      <c r="K22" s="36"/>
      <c r="L22" s="36"/>
      <c r="M22" s="30" t="s">
        <v>29</v>
      </c>
      <c r="N22" s="36"/>
      <c r="O22" s="207" t="str">
        <f>IF('Rekapitulácia stavby'!AN20="","",'Rekapitulácia stavby'!AN20)</f>
        <v/>
      </c>
      <c r="P22" s="207"/>
      <c r="Q22" s="36"/>
      <c r="R22" s="37"/>
    </row>
    <row r="23" spans="2:18" s="1" customFormat="1" ht="6.9" customHeight="1">
      <c r="B23" s="35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7"/>
    </row>
    <row r="24" spans="2:18" s="1" customFormat="1" ht="14.4" customHeight="1">
      <c r="B24" s="35"/>
      <c r="C24" s="36"/>
      <c r="D24" s="30" t="s">
        <v>37</v>
      </c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7"/>
    </row>
    <row r="25" spans="2:18" s="1" customFormat="1" ht="16.5" customHeight="1">
      <c r="B25" s="35"/>
      <c r="C25" s="36"/>
      <c r="D25" s="36"/>
      <c r="E25" s="195" t="s">
        <v>20</v>
      </c>
      <c r="F25" s="195"/>
      <c r="G25" s="195"/>
      <c r="H25" s="195"/>
      <c r="I25" s="195"/>
      <c r="J25" s="195"/>
      <c r="K25" s="195"/>
      <c r="L25" s="195"/>
      <c r="M25" s="36"/>
      <c r="N25" s="36"/>
      <c r="O25" s="36"/>
      <c r="P25" s="36"/>
      <c r="Q25" s="36"/>
      <c r="R25" s="37"/>
    </row>
    <row r="26" spans="2:18" s="1" customFormat="1" ht="6.9" customHeight="1">
      <c r="B26" s="35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7"/>
    </row>
    <row r="27" spans="2:18" s="1" customFormat="1" ht="6.9" customHeight="1">
      <c r="B27" s="35"/>
      <c r="C27" s="36"/>
      <c r="D27" s="51"/>
      <c r="E27" s="51"/>
      <c r="F27" s="51"/>
      <c r="G27" s="51"/>
      <c r="H27" s="51"/>
      <c r="I27" s="51"/>
      <c r="J27" s="51"/>
      <c r="K27" s="51"/>
      <c r="L27" s="51"/>
      <c r="M27" s="51"/>
      <c r="N27" s="51"/>
      <c r="O27" s="51"/>
      <c r="P27" s="51"/>
      <c r="Q27" s="36"/>
      <c r="R27" s="37"/>
    </row>
    <row r="28" spans="2:18" s="1" customFormat="1" ht="14.4" customHeight="1">
      <c r="B28" s="35"/>
      <c r="C28" s="36"/>
      <c r="D28" s="126" t="s">
        <v>131</v>
      </c>
      <c r="E28" s="36"/>
      <c r="F28" s="36"/>
      <c r="G28" s="36"/>
      <c r="H28" s="36"/>
      <c r="I28" s="36"/>
      <c r="J28" s="36"/>
      <c r="K28" s="36"/>
      <c r="L28" s="36"/>
      <c r="M28" s="196">
        <f>N89</f>
        <v>0</v>
      </c>
      <c r="N28" s="196"/>
      <c r="O28" s="196"/>
      <c r="P28" s="196"/>
      <c r="Q28" s="36"/>
      <c r="R28" s="37"/>
    </row>
    <row r="29" spans="2:18" s="1" customFormat="1" ht="14.4" customHeight="1">
      <c r="B29" s="35"/>
      <c r="C29" s="36"/>
      <c r="D29" s="34" t="s">
        <v>115</v>
      </c>
      <c r="E29" s="36"/>
      <c r="F29" s="36"/>
      <c r="G29" s="36"/>
      <c r="H29" s="36"/>
      <c r="I29" s="36"/>
      <c r="J29" s="36"/>
      <c r="K29" s="36"/>
      <c r="L29" s="36"/>
      <c r="M29" s="196">
        <f>N99</f>
        <v>0</v>
      </c>
      <c r="N29" s="196"/>
      <c r="O29" s="196"/>
      <c r="P29" s="196"/>
      <c r="Q29" s="36"/>
      <c r="R29" s="37"/>
    </row>
    <row r="30" spans="2:18" s="1" customFormat="1" ht="6.9" customHeight="1">
      <c r="B30" s="35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7"/>
    </row>
    <row r="31" spans="2:18" s="1" customFormat="1" ht="25.35" customHeight="1">
      <c r="B31" s="35"/>
      <c r="C31" s="36"/>
      <c r="D31" s="127" t="s">
        <v>40</v>
      </c>
      <c r="E31" s="36"/>
      <c r="F31" s="36"/>
      <c r="G31" s="36"/>
      <c r="H31" s="36"/>
      <c r="I31" s="36"/>
      <c r="J31" s="36"/>
      <c r="K31" s="36"/>
      <c r="L31" s="36"/>
      <c r="M31" s="260">
        <f>ROUND(M28+M29,2)</f>
        <v>0</v>
      </c>
      <c r="N31" s="254"/>
      <c r="O31" s="254"/>
      <c r="P31" s="254"/>
      <c r="Q31" s="36"/>
      <c r="R31" s="37"/>
    </row>
    <row r="32" spans="2:18" s="1" customFormat="1" ht="6.9" customHeight="1">
      <c r="B32" s="35"/>
      <c r="C32" s="36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36"/>
      <c r="R32" s="37"/>
    </row>
    <row r="33" spans="2:18" s="1" customFormat="1" ht="14.4" customHeight="1">
      <c r="B33" s="35"/>
      <c r="C33" s="36"/>
      <c r="D33" s="42" t="s">
        <v>41</v>
      </c>
      <c r="E33" s="42" t="s">
        <v>42</v>
      </c>
      <c r="F33" s="43">
        <v>0.2</v>
      </c>
      <c r="G33" s="128" t="s">
        <v>43</v>
      </c>
      <c r="H33" s="261">
        <f>ROUND((((SUM(BE99:BE106)+SUM(BE125:BE161))+SUM(BE163:BE167))),2)</f>
        <v>0</v>
      </c>
      <c r="I33" s="254"/>
      <c r="J33" s="254"/>
      <c r="K33" s="36"/>
      <c r="L33" s="36"/>
      <c r="M33" s="261">
        <f>ROUND(((ROUND((SUM(BE99:BE106)+SUM(BE125:BE161)), 2)*F33)+SUM(BE163:BE167)*F33),2)</f>
        <v>0</v>
      </c>
      <c r="N33" s="254"/>
      <c r="O33" s="254"/>
      <c r="P33" s="254"/>
      <c r="Q33" s="36"/>
      <c r="R33" s="37"/>
    </row>
    <row r="34" spans="2:18" s="1" customFormat="1" ht="14.4" customHeight="1">
      <c r="B34" s="35"/>
      <c r="C34" s="36"/>
      <c r="D34" s="36"/>
      <c r="E34" s="42" t="s">
        <v>44</v>
      </c>
      <c r="F34" s="43">
        <v>0.2</v>
      </c>
      <c r="G34" s="128" t="s">
        <v>43</v>
      </c>
      <c r="H34" s="261">
        <f>ROUND((((SUM(BF99:BF106)+SUM(BF125:BF161))+SUM(BF163:BF167))),2)</f>
        <v>0</v>
      </c>
      <c r="I34" s="254"/>
      <c r="J34" s="254"/>
      <c r="K34" s="36"/>
      <c r="L34" s="36"/>
      <c r="M34" s="261">
        <f>ROUND(((ROUND((SUM(BF99:BF106)+SUM(BF125:BF161)), 2)*F34)+SUM(BF163:BF167)*F34),2)</f>
        <v>0</v>
      </c>
      <c r="N34" s="254"/>
      <c r="O34" s="254"/>
      <c r="P34" s="254"/>
      <c r="Q34" s="36"/>
      <c r="R34" s="37"/>
    </row>
    <row r="35" spans="2:18" s="1" customFormat="1" ht="14.4" hidden="1" customHeight="1">
      <c r="B35" s="35"/>
      <c r="C35" s="36"/>
      <c r="D35" s="36"/>
      <c r="E35" s="42" t="s">
        <v>45</v>
      </c>
      <c r="F35" s="43">
        <v>0.2</v>
      </c>
      <c r="G35" s="128" t="s">
        <v>43</v>
      </c>
      <c r="H35" s="261">
        <f>ROUND((((SUM(BG99:BG106)+SUM(BG125:BG161))+SUM(BG163:BG167))),2)</f>
        <v>0</v>
      </c>
      <c r="I35" s="254"/>
      <c r="J35" s="254"/>
      <c r="K35" s="36"/>
      <c r="L35" s="36"/>
      <c r="M35" s="261">
        <v>0</v>
      </c>
      <c r="N35" s="254"/>
      <c r="O35" s="254"/>
      <c r="P35" s="254"/>
      <c r="Q35" s="36"/>
      <c r="R35" s="37"/>
    </row>
    <row r="36" spans="2:18" s="1" customFormat="1" ht="14.4" hidden="1" customHeight="1">
      <c r="B36" s="35"/>
      <c r="C36" s="36"/>
      <c r="D36" s="36"/>
      <c r="E36" s="42" t="s">
        <v>46</v>
      </c>
      <c r="F36" s="43">
        <v>0.2</v>
      </c>
      <c r="G36" s="128" t="s">
        <v>43</v>
      </c>
      <c r="H36" s="261">
        <f>ROUND((((SUM(BH99:BH106)+SUM(BH125:BH161))+SUM(BH163:BH167))),2)</f>
        <v>0</v>
      </c>
      <c r="I36" s="254"/>
      <c r="J36" s="254"/>
      <c r="K36" s="36"/>
      <c r="L36" s="36"/>
      <c r="M36" s="261">
        <v>0</v>
      </c>
      <c r="N36" s="254"/>
      <c r="O36" s="254"/>
      <c r="P36" s="254"/>
      <c r="Q36" s="36"/>
      <c r="R36" s="37"/>
    </row>
    <row r="37" spans="2:18" s="1" customFormat="1" ht="14.4" hidden="1" customHeight="1">
      <c r="B37" s="35"/>
      <c r="C37" s="36"/>
      <c r="D37" s="36"/>
      <c r="E37" s="42" t="s">
        <v>47</v>
      </c>
      <c r="F37" s="43">
        <v>0</v>
      </c>
      <c r="G37" s="128" t="s">
        <v>43</v>
      </c>
      <c r="H37" s="261">
        <f>ROUND((((SUM(BI99:BI106)+SUM(BI125:BI161))+SUM(BI163:BI167))),2)</f>
        <v>0</v>
      </c>
      <c r="I37" s="254"/>
      <c r="J37" s="254"/>
      <c r="K37" s="36"/>
      <c r="L37" s="36"/>
      <c r="M37" s="261">
        <v>0</v>
      </c>
      <c r="N37" s="254"/>
      <c r="O37" s="254"/>
      <c r="P37" s="254"/>
      <c r="Q37" s="36"/>
      <c r="R37" s="37"/>
    </row>
    <row r="38" spans="2:18" s="1" customFormat="1" ht="6.9" customHeight="1">
      <c r="B38" s="35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7"/>
    </row>
    <row r="39" spans="2:18" s="1" customFormat="1" ht="25.35" customHeight="1">
      <c r="B39" s="35"/>
      <c r="C39" s="124"/>
      <c r="D39" s="129" t="s">
        <v>48</v>
      </c>
      <c r="E39" s="79"/>
      <c r="F39" s="79"/>
      <c r="G39" s="130" t="s">
        <v>49</v>
      </c>
      <c r="H39" s="131" t="s">
        <v>50</v>
      </c>
      <c r="I39" s="79"/>
      <c r="J39" s="79"/>
      <c r="K39" s="79"/>
      <c r="L39" s="262">
        <f>SUM(M31:M37)</f>
        <v>0</v>
      </c>
      <c r="M39" s="262"/>
      <c r="N39" s="262"/>
      <c r="O39" s="262"/>
      <c r="P39" s="263"/>
      <c r="Q39" s="124"/>
      <c r="R39" s="37"/>
    </row>
    <row r="40" spans="2:18" s="1" customFormat="1" ht="14.4" customHeight="1">
      <c r="B40" s="35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7"/>
    </row>
    <row r="41" spans="2:18" s="1" customFormat="1" ht="14.4" customHeight="1">
      <c r="B41" s="35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7"/>
    </row>
    <row r="42" spans="2:18" ht="12">
      <c r="B42" s="23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4"/>
    </row>
    <row r="43" spans="2:18" ht="12">
      <c r="B43" s="23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4"/>
    </row>
    <row r="44" spans="2:18" ht="12">
      <c r="B44" s="23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4"/>
    </row>
    <row r="45" spans="2:18" ht="12">
      <c r="B45" s="23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4"/>
    </row>
    <row r="46" spans="2:18" ht="12">
      <c r="B46" s="23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4"/>
    </row>
    <row r="47" spans="2:18" ht="12">
      <c r="B47" s="23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4"/>
    </row>
    <row r="48" spans="2:18" ht="12">
      <c r="B48" s="23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4"/>
    </row>
    <row r="49" spans="2:18" ht="12">
      <c r="B49" s="23"/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4"/>
    </row>
    <row r="50" spans="2:18" s="1" customFormat="1">
      <c r="B50" s="35"/>
      <c r="C50" s="36"/>
      <c r="D50" s="50" t="s">
        <v>51</v>
      </c>
      <c r="E50" s="51"/>
      <c r="F50" s="51"/>
      <c r="G50" s="51"/>
      <c r="H50" s="52"/>
      <c r="I50" s="36"/>
      <c r="J50" s="50" t="s">
        <v>52</v>
      </c>
      <c r="K50" s="51"/>
      <c r="L50" s="51"/>
      <c r="M50" s="51"/>
      <c r="N50" s="51"/>
      <c r="O50" s="51"/>
      <c r="P50" s="52"/>
      <c r="Q50" s="36"/>
      <c r="R50" s="37"/>
    </row>
    <row r="51" spans="2:18" ht="12">
      <c r="B51" s="23"/>
      <c r="C51" s="26"/>
      <c r="D51" s="53"/>
      <c r="E51" s="26"/>
      <c r="F51" s="26"/>
      <c r="G51" s="26"/>
      <c r="H51" s="54"/>
      <c r="I51" s="26"/>
      <c r="J51" s="53"/>
      <c r="K51" s="26"/>
      <c r="L51" s="26"/>
      <c r="M51" s="26"/>
      <c r="N51" s="26"/>
      <c r="O51" s="26"/>
      <c r="P51" s="54"/>
      <c r="Q51" s="26"/>
      <c r="R51" s="24"/>
    </row>
    <row r="52" spans="2:18" ht="12">
      <c r="B52" s="23"/>
      <c r="C52" s="26"/>
      <c r="D52" s="53"/>
      <c r="E52" s="26"/>
      <c r="F52" s="26"/>
      <c r="G52" s="26"/>
      <c r="H52" s="54"/>
      <c r="I52" s="26"/>
      <c r="J52" s="53"/>
      <c r="K52" s="26"/>
      <c r="L52" s="26"/>
      <c r="M52" s="26"/>
      <c r="N52" s="26"/>
      <c r="O52" s="26"/>
      <c r="P52" s="54"/>
      <c r="Q52" s="26"/>
      <c r="R52" s="24"/>
    </row>
    <row r="53" spans="2:18" ht="12">
      <c r="B53" s="23"/>
      <c r="C53" s="26"/>
      <c r="D53" s="53"/>
      <c r="E53" s="26"/>
      <c r="F53" s="26"/>
      <c r="G53" s="26"/>
      <c r="H53" s="54"/>
      <c r="I53" s="26"/>
      <c r="J53" s="53"/>
      <c r="K53" s="26"/>
      <c r="L53" s="26"/>
      <c r="M53" s="26"/>
      <c r="N53" s="26"/>
      <c r="O53" s="26"/>
      <c r="P53" s="54"/>
      <c r="Q53" s="26"/>
      <c r="R53" s="24"/>
    </row>
    <row r="54" spans="2:18" ht="12">
      <c r="B54" s="23"/>
      <c r="C54" s="26"/>
      <c r="D54" s="53"/>
      <c r="E54" s="26"/>
      <c r="F54" s="26"/>
      <c r="G54" s="26"/>
      <c r="H54" s="54"/>
      <c r="I54" s="26"/>
      <c r="J54" s="53"/>
      <c r="K54" s="26"/>
      <c r="L54" s="26"/>
      <c r="M54" s="26"/>
      <c r="N54" s="26"/>
      <c r="O54" s="26"/>
      <c r="P54" s="54"/>
      <c r="Q54" s="26"/>
      <c r="R54" s="24"/>
    </row>
    <row r="55" spans="2:18" ht="12">
      <c r="B55" s="23"/>
      <c r="C55" s="26"/>
      <c r="D55" s="53"/>
      <c r="E55" s="26"/>
      <c r="F55" s="26"/>
      <c r="G55" s="26"/>
      <c r="H55" s="54"/>
      <c r="I55" s="26"/>
      <c r="J55" s="53"/>
      <c r="K55" s="26"/>
      <c r="L55" s="26"/>
      <c r="M55" s="26"/>
      <c r="N55" s="26"/>
      <c r="O55" s="26"/>
      <c r="P55" s="54"/>
      <c r="Q55" s="26"/>
      <c r="R55" s="24"/>
    </row>
    <row r="56" spans="2:18" ht="12">
      <c r="B56" s="23"/>
      <c r="C56" s="26"/>
      <c r="D56" s="53"/>
      <c r="E56" s="26"/>
      <c r="F56" s="26"/>
      <c r="G56" s="26"/>
      <c r="H56" s="54"/>
      <c r="I56" s="26"/>
      <c r="J56" s="53"/>
      <c r="K56" s="26"/>
      <c r="L56" s="26"/>
      <c r="M56" s="26"/>
      <c r="N56" s="26"/>
      <c r="O56" s="26"/>
      <c r="P56" s="54"/>
      <c r="Q56" s="26"/>
      <c r="R56" s="24"/>
    </row>
    <row r="57" spans="2:18" ht="12">
      <c r="B57" s="23"/>
      <c r="C57" s="26"/>
      <c r="D57" s="53"/>
      <c r="E57" s="26"/>
      <c r="F57" s="26"/>
      <c r="G57" s="26"/>
      <c r="H57" s="54"/>
      <c r="I57" s="26"/>
      <c r="J57" s="53"/>
      <c r="K57" s="26"/>
      <c r="L57" s="26"/>
      <c r="M57" s="26"/>
      <c r="N57" s="26"/>
      <c r="O57" s="26"/>
      <c r="P57" s="54"/>
      <c r="Q57" s="26"/>
      <c r="R57" s="24"/>
    </row>
    <row r="58" spans="2:18" ht="12">
      <c r="B58" s="23"/>
      <c r="C58" s="26"/>
      <c r="D58" s="53"/>
      <c r="E58" s="26"/>
      <c r="F58" s="26"/>
      <c r="G58" s="26"/>
      <c r="H58" s="54"/>
      <c r="I58" s="26"/>
      <c r="J58" s="53"/>
      <c r="K58" s="26"/>
      <c r="L58" s="26"/>
      <c r="M58" s="26"/>
      <c r="N58" s="26"/>
      <c r="O58" s="26"/>
      <c r="P58" s="54"/>
      <c r="Q58" s="26"/>
      <c r="R58" s="24"/>
    </row>
    <row r="59" spans="2:18" s="1" customFormat="1">
      <c r="B59" s="35"/>
      <c r="C59" s="36"/>
      <c r="D59" s="55" t="s">
        <v>53</v>
      </c>
      <c r="E59" s="56"/>
      <c r="F59" s="56"/>
      <c r="G59" s="57" t="s">
        <v>54</v>
      </c>
      <c r="H59" s="58"/>
      <c r="I59" s="36"/>
      <c r="J59" s="55" t="s">
        <v>53</v>
      </c>
      <c r="K59" s="56"/>
      <c r="L59" s="56"/>
      <c r="M59" s="56"/>
      <c r="N59" s="57" t="s">
        <v>54</v>
      </c>
      <c r="O59" s="56"/>
      <c r="P59" s="58"/>
      <c r="Q59" s="36"/>
      <c r="R59" s="37"/>
    </row>
    <row r="60" spans="2:18" ht="12">
      <c r="B60" s="23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4"/>
    </row>
    <row r="61" spans="2:18" s="1" customFormat="1">
      <c r="B61" s="35"/>
      <c r="C61" s="36"/>
      <c r="D61" s="50" t="s">
        <v>55</v>
      </c>
      <c r="E61" s="51"/>
      <c r="F61" s="51"/>
      <c r="G61" s="51"/>
      <c r="H61" s="52"/>
      <c r="I61" s="36"/>
      <c r="J61" s="50" t="s">
        <v>56</v>
      </c>
      <c r="K61" s="51"/>
      <c r="L61" s="51"/>
      <c r="M61" s="51"/>
      <c r="N61" s="51"/>
      <c r="O61" s="51"/>
      <c r="P61" s="52"/>
      <c r="Q61" s="36"/>
      <c r="R61" s="37"/>
    </row>
    <row r="62" spans="2:18" ht="12">
      <c r="B62" s="23"/>
      <c r="C62" s="26"/>
      <c r="D62" s="53"/>
      <c r="E62" s="26"/>
      <c r="F62" s="26"/>
      <c r="G62" s="26"/>
      <c r="H62" s="54"/>
      <c r="I62" s="26"/>
      <c r="J62" s="53"/>
      <c r="K62" s="26"/>
      <c r="L62" s="26"/>
      <c r="M62" s="26"/>
      <c r="N62" s="26"/>
      <c r="O62" s="26"/>
      <c r="P62" s="54"/>
      <c r="Q62" s="26"/>
      <c r="R62" s="24"/>
    </row>
    <row r="63" spans="2:18" ht="12">
      <c r="B63" s="23"/>
      <c r="C63" s="26"/>
      <c r="D63" s="53"/>
      <c r="E63" s="26"/>
      <c r="F63" s="26"/>
      <c r="G63" s="26"/>
      <c r="H63" s="54"/>
      <c r="I63" s="26"/>
      <c r="J63" s="53"/>
      <c r="K63" s="26"/>
      <c r="L63" s="26"/>
      <c r="M63" s="26"/>
      <c r="N63" s="26"/>
      <c r="O63" s="26"/>
      <c r="P63" s="54"/>
      <c r="Q63" s="26"/>
      <c r="R63" s="24"/>
    </row>
    <row r="64" spans="2:18" ht="12">
      <c r="B64" s="23"/>
      <c r="C64" s="26"/>
      <c r="D64" s="53"/>
      <c r="E64" s="26"/>
      <c r="F64" s="26"/>
      <c r="G64" s="26"/>
      <c r="H64" s="54"/>
      <c r="I64" s="26"/>
      <c r="J64" s="53"/>
      <c r="K64" s="26"/>
      <c r="L64" s="26"/>
      <c r="M64" s="26"/>
      <c r="N64" s="26"/>
      <c r="O64" s="26"/>
      <c r="P64" s="54"/>
      <c r="Q64" s="26"/>
      <c r="R64" s="24"/>
    </row>
    <row r="65" spans="2:21" ht="12">
      <c r="B65" s="23"/>
      <c r="C65" s="26"/>
      <c r="D65" s="53"/>
      <c r="E65" s="26"/>
      <c r="F65" s="26"/>
      <c r="G65" s="26"/>
      <c r="H65" s="54"/>
      <c r="I65" s="26"/>
      <c r="J65" s="53"/>
      <c r="K65" s="26"/>
      <c r="L65" s="26"/>
      <c r="M65" s="26"/>
      <c r="N65" s="26"/>
      <c r="O65" s="26"/>
      <c r="P65" s="54"/>
      <c r="Q65" s="26"/>
      <c r="R65" s="24"/>
    </row>
    <row r="66" spans="2:21" ht="12">
      <c r="B66" s="23"/>
      <c r="C66" s="26"/>
      <c r="D66" s="53"/>
      <c r="E66" s="26"/>
      <c r="F66" s="26"/>
      <c r="G66" s="26"/>
      <c r="H66" s="54"/>
      <c r="I66" s="26"/>
      <c r="J66" s="53"/>
      <c r="K66" s="26"/>
      <c r="L66" s="26"/>
      <c r="M66" s="26"/>
      <c r="N66" s="26"/>
      <c r="O66" s="26"/>
      <c r="P66" s="54"/>
      <c r="Q66" s="26"/>
      <c r="R66" s="24"/>
    </row>
    <row r="67" spans="2:21" ht="12">
      <c r="B67" s="23"/>
      <c r="C67" s="26"/>
      <c r="D67" s="53"/>
      <c r="E67" s="26"/>
      <c r="F67" s="26"/>
      <c r="G67" s="26"/>
      <c r="H67" s="54"/>
      <c r="I67" s="26"/>
      <c r="J67" s="53"/>
      <c r="K67" s="26"/>
      <c r="L67" s="26"/>
      <c r="M67" s="26"/>
      <c r="N67" s="26"/>
      <c r="O67" s="26"/>
      <c r="P67" s="54"/>
      <c r="Q67" s="26"/>
      <c r="R67" s="24"/>
    </row>
    <row r="68" spans="2:21" ht="12">
      <c r="B68" s="23"/>
      <c r="C68" s="26"/>
      <c r="D68" s="53"/>
      <c r="E68" s="26"/>
      <c r="F68" s="26"/>
      <c r="G68" s="26"/>
      <c r="H68" s="54"/>
      <c r="I68" s="26"/>
      <c r="J68" s="53"/>
      <c r="K68" s="26"/>
      <c r="L68" s="26"/>
      <c r="M68" s="26"/>
      <c r="N68" s="26"/>
      <c r="O68" s="26"/>
      <c r="P68" s="54"/>
      <c r="Q68" s="26"/>
      <c r="R68" s="24"/>
    </row>
    <row r="69" spans="2:21" ht="12">
      <c r="B69" s="23"/>
      <c r="C69" s="26"/>
      <c r="D69" s="53"/>
      <c r="E69" s="26"/>
      <c r="F69" s="26"/>
      <c r="G69" s="26"/>
      <c r="H69" s="54"/>
      <c r="I69" s="26"/>
      <c r="J69" s="53"/>
      <c r="K69" s="26"/>
      <c r="L69" s="26"/>
      <c r="M69" s="26"/>
      <c r="N69" s="26"/>
      <c r="O69" s="26"/>
      <c r="P69" s="54"/>
      <c r="Q69" s="26"/>
      <c r="R69" s="24"/>
    </row>
    <row r="70" spans="2:21" s="1" customFormat="1">
      <c r="B70" s="35"/>
      <c r="C70" s="36"/>
      <c r="D70" s="55" t="s">
        <v>53</v>
      </c>
      <c r="E70" s="56"/>
      <c r="F70" s="56"/>
      <c r="G70" s="57" t="s">
        <v>54</v>
      </c>
      <c r="H70" s="58"/>
      <c r="I70" s="36"/>
      <c r="J70" s="55" t="s">
        <v>53</v>
      </c>
      <c r="K70" s="56"/>
      <c r="L70" s="56"/>
      <c r="M70" s="56"/>
      <c r="N70" s="57" t="s">
        <v>54</v>
      </c>
      <c r="O70" s="56"/>
      <c r="P70" s="58"/>
      <c r="Q70" s="36"/>
      <c r="R70" s="37"/>
    </row>
    <row r="71" spans="2:21" s="1" customFormat="1" ht="14.4" customHeight="1"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60"/>
      <c r="M71" s="60"/>
      <c r="N71" s="60"/>
      <c r="O71" s="60"/>
      <c r="P71" s="60"/>
      <c r="Q71" s="60"/>
      <c r="R71" s="61"/>
    </row>
    <row r="75" spans="2:21" s="1" customFormat="1" ht="6.9" customHeight="1">
      <c r="B75" s="132"/>
      <c r="C75" s="133"/>
      <c r="D75" s="133"/>
      <c r="E75" s="133"/>
      <c r="F75" s="133"/>
      <c r="G75" s="133"/>
      <c r="H75" s="133"/>
      <c r="I75" s="133"/>
      <c r="J75" s="133"/>
      <c r="K75" s="133"/>
      <c r="L75" s="133"/>
      <c r="M75" s="133"/>
      <c r="N75" s="133"/>
      <c r="O75" s="133"/>
      <c r="P75" s="133"/>
      <c r="Q75" s="133"/>
      <c r="R75" s="134"/>
    </row>
    <row r="76" spans="2:21" s="1" customFormat="1" ht="36.9" customHeight="1">
      <c r="B76" s="35"/>
      <c r="C76" s="203" t="s">
        <v>132</v>
      </c>
      <c r="D76" s="204"/>
      <c r="E76" s="204"/>
      <c r="F76" s="204"/>
      <c r="G76" s="204"/>
      <c r="H76" s="204"/>
      <c r="I76" s="204"/>
      <c r="J76" s="204"/>
      <c r="K76" s="204"/>
      <c r="L76" s="204"/>
      <c r="M76" s="204"/>
      <c r="N76" s="204"/>
      <c r="O76" s="204"/>
      <c r="P76" s="204"/>
      <c r="Q76" s="204"/>
      <c r="R76" s="37"/>
      <c r="T76" s="135"/>
      <c r="U76" s="135"/>
    </row>
    <row r="77" spans="2:21" s="1" customFormat="1" ht="6.9" customHeight="1"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36"/>
      <c r="M77" s="36"/>
      <c r="N77" s="36"/>
      <c r="O77" s="36"/>
      <c r="P77" s="36"/>
      <c r="Q77" s="36"/>
      <c r="R77" s="37"/>
      <c r="T77" s="135"/>
      <c r="U77" s="135"/>
    </row>
    <row r="78" spans="2:21" s="1" customFormat="1" ht="30" customHeight="1">
      <c r="B78" s="35"/>
      <c r="C78" s="30" t="s">
        <v>17</v>
      </c>
      <c r="D78" s="36"/>
      <c r="E78" s="36"/>
      <c r="F78" s="252" t="str">
        <f>F6</f>
        <v>Oprava porúch administratívnej budovy - Okresný súd Bratislava V.</v>
      </c>
      <c r="G78" s="253"/>
      <c r="H78" s="253"/>
      <c r="I78" s="253"/>
      <c r="J78" s="253"/>
      <c r="K78" s="253"/>
      <c r="L78" s="253"/>
      <c r="M78" s="253"/>
      <c r="N78" s="253"/>
      <c r="O78" s="253"/>
      <c r="P78" s="253"/>
      <c r="Q78" s="36"/>
      <c r="R78" s="37"/>
      <c r="T78" s="135"/>
      <c r="U78" s="135"/>
    </row>
    <row r="79" spans="2:21" ht="30" customHeight="1">
      <c r="B79" s="23"/>
      <c r="C79" s="30" t="s">
        <v>127</v>
      </c>
      <c r="D79" s="26"/>
      <c r="E79" s="26"/>
      <c r="F79" s="252" t="s">
        <v>128</v>
      </c>
      <c r="G79" s="197"/>
      <c r="H79" s="197"/>
      <c r="I79" s="197"/>
      <c r="J79" s="197"/>
      <c r="K79" s="197"/>
      <c r="L79" s="197"/>
      <c r="M79" s="197"/>
      <c r="N79" s="197"/>
      <c r="O79" s="197"/>
      <c r="P79" s="197"/>
      <c r="Q79" s="26"/>
      <c r="R79" s="24"/>
      <c r="T79" s="136"/>
      <c r="U79" s="136"/>
    </row>
    <row r="80" spans="2:21" s="1" customFormat="1" ht="36.9" customHeight="1">
      <c r="B80" s="35"/>
      <c r="C80" s="69" t="s">
        <v>129</v>
      </c>
      <c r="D80" s="36"/>
      <c r="E80" s="36"/>
      <c r="F80" s="215" t="str">
        <f>F8</f>
        <v>OC6 - Obnova časť 6, obnova zadnej fasády SZ</v>
      </c>
      <c r="G80" s="254"/>
      <c r="H80" s="254"/>
      <c r="I80" s="254"/>
      <c r="J80" s="254"/>
      <c r="K80" s="254"/>
      <c r="L80" s="254"/>
      <c r="M80" s="254"/>
      <c r="N80" s="254"/>
      <c r="O80" s="254"/>
      <c r="P80" s="254"/>
      <c r="Q80" s="36"/>
      <c r="R80" s="37"/>
      <c r="T80" s="135"/>
      <c r="U80" s="135"/>
    </row>
    <row r="81" spans="2:47" s="1" customFormat="1" ht="6.9" customHeight="1"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36"/>
      <c r="R81" s="37"/>
      <c r="T81" s="135"/>
      <c r="U81" s="135"/>
    </row>
    <row r="82" spans="2:47" s="1" customFormat="1" ht="18" customHeight="1">
      <c r="B82" s="35"/>
      <c r="C82" s="30" t="s">
        <v>22</v>
      </c>
      <c r="D82" s="36"/>
      <c r="E82" s="36"/>
      <c r="F82" s="28" t="str">
        <f>F10</f>
        <v>Bratislava  V</v>
      </c>
      <c r="G82" s="36"/>
      <c r="H82" s="36"/>
      <c r="I82" s="36"/>
      <c r="J82" s="36"/>
      <c r="K82" s="30" t="s">
        <v>24</v>
      </c>
      <c r="L82" s="36"/>
      <c r="M82" s="256" t="str">
        <f>IF(O10="","",O10)</f>
        <v>10. 5. 2018</v>
      </c>
      <c r="N82" s="256"/>
      <c r="O82" s="256"/>
      <c r="P82" s="256"/>
      <c r="Q82" s="36"/>
      <c r="R82" s="37"/>
      <c r="T82" s="135"/>
      <c r="U82" s="135"/>
    </row>
    <row r="83" spans="2:47" s="1" customFormat="1" ht="6.9" customHeight="1"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7"/>
      <c r="T83" s="135"/>
      <c r="U83" s="135"/>
    </row>
    <row r="84" spans="2:47" s="1" customFormat="1" ht="13.2">
      <c r="B84" s="35"/>
      <c r="C84" s="30" t="s">
        <v>26</v>
      </c>
      <c r="D84" s="36"/>
      <c r="E84" s="36"/>
      <c r="F84" s="28" t="str">
        <f>E13</f>
        <v>Okresný súd, Bratislava V, Prokofievova 6-12</v>
      </c>
      <c r="G84" s="36"/>
      <c r="H84" s="36"/>
      <c r="I84" s="36"/>
      <c r="J84" s="36"/>
      <c r="K84" s="30" t="s">
        <v>32</v>
      </c>
      <c r="L84" s="36"/>
      <c r="M84" s="207" t="str">
        <f>E19</f>
        <v>Ing. Stanislav Šutliak, PhD -  EPISS</v>
      </c>
      <c r="N84" s="207"/>
      <c r="O84" s="207"/>
      <c r="P84" s="207"/>
      <c r="Q84" s="207"/>
      <c r="R84" s="37"/>
      <c r="T84" s="135"/>
      <c r="U84" s="135"/>
    </row>
    <row r="85" spans="2:47" s="1" customFormat="1" ht="14.4" customHeight="1">
      <c r="B85" s="35"/>
      <c r="C85" s="30" t="s">
        <v>30</v>
      </c>
      <c r="D85" s="36"/>
      <c r="E85" s="36"/>
      <c r="F85" s="28" t="str">
        <f>IF(E16="","",E16)</f>
        <v>Vyplň údaj</v>
      </c>
      <c r="G85" s="36"/>
      <c r="H85" s="36"/>
      <c r="I85" s="36"/>
      <c r="J85" s="36"/>
      <c r="K85" s="30" t="s">
        <v>35</v>
      </c>
      <c r="L85" s="36"/>
      <c r="M85" s="207" t="str">
        <f>E22</f>
        <v xml:space="preserve"> </v>
      </c>
      <c r="N85" s="207"/>
      <c r="O85" s="207"/>
      <c r="P85" s="207"/>
      <c r="Q85" s="207"/>
      <c r="R85" s="37"/>
      <c r="T85" s="135"/>
      <c r="U85" s="135"/>
    </row>
    <row r="86" spans="2:47" s="1" customFormat="1" ht="10.35" customHeight="1"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7"/>
      <c r="T86" s="135"/>
      <c r="U86" s="135"/>
    </row>
    <row r="87" spans="2:47" s="1" customFormat="1" ht="29.25" customHeight="1">
      <c r="B87" s="35"/>
      <c r="C87" s="264" t="s">
        <v>133</v>
      </c>
      <c r="D87" s="265"/>
      <c r="E87" s="265"/>
      <c r="F87" s="265"/>
      <c r="G87" s="265"/>
      <c r="H87" s="124"/>
      <c r="I87" s="124"/>
      <c r="J87" s="124"/>
      <c r="K87" s="124"/>
      <c r="L87" s="124"/>
      <c r="M87" s="124"/>
      <c r="N87" s="264" t="s">
        <v>134</v>
      </c>
      <c r="O87" s="265"/>
      <c r="P87" s="265"/>
      <c r="Q87" s="265"/>
      <c r="R87" s="37"/>
      <c r="T87" s="135"/>
      <c r="U87" s="135"/>
    </row>
    <row r="88" spans="2:47" s="1" customFormat="1" ht="10.35" customHeight="1"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7"/>
      <c r="T88" s="135"/>
      <c r="U88" s="135"/>
    </row>
    <row r="89" spans="2:47" s="1" customFormat="1" ht="29.25" customHeight="1">
      <c r="B89" s="35"/>
      <c r="C89" s="137" t="s">
        <v>135</v>
      </c>
      <c r="D89" s="36"/>
      <c r="E89" s="36"/>
      <c r="F89" s="36"/>
      <c r="G89" s="36"/>
      <c r="H89" s="36"/>
      <c r="I89" s="36"/>
      <c r="J89" s="36"/>
      <c r="K89" s="36"/>
      <c r="L89" s="36"/>
      <c r="M89" s="36"/>
      <c r="N89" s="232">
        <f>N125</f>
        <v>0</v>
      </c>
      <c r="O89" s="266"/>
      <c r="P89" s="266"/>
      <c r="Q89" s="266"/>
      <c r="R89" s="37"/>
      <c r="T89" s="135"/>
      <c r="U89" s="135"/>
      <c r="AU89" s="19" t="s">
        <v>136</v>
      </c>
    </row>
    <row r="90" spans="2:47" s="7" customFormat="1" ht="24.9" customHeight="1">
      <c r="B90" s="138"/>
      <c r="C90" s="139"/>
      <c r="D90" s="140" t="s">
        <v>385</v>
      </c>
      <c r="E90" s="139"/>
      <c r="F90" s="139"/>
      <c r="G90" s="139"/>
      <c r="H90" s="139"/>
      <c r="I90" s="139"/>
      <c r="J90" s="139"/>
      <c r="K90" s="139"/>
      <c r="L90" s="139"/>
      <c r="M90" s="139"/>
      <c r="N90" s="269">
        <f>N126</f>
        <v>0</v>
      </c>
      <c r="O90" s="268"/>
      <c r="P90" s="268"/>
      <c r="Q90" s="268"/>
      <c r="R90" s="141"/>
      <c r="T90" s="142"/>
      <c r="U90" s="142"/>
    </row>
    <row r="91" spans="2:47" s="8" customFormat="1" ht="19.95" customHeight="1">
      <c r="B91" s="143"/>
      <c r="C91" s="103"/>
      <c r="D91" s="114" t="s">
        <v>386</v>
      </c>
      <c r="E91" s="103"/>
      <c r="F91" s="103"/>
      <c r="G91" s="103"/>
      <c r="H91" s="103"/>
      <c r="I91" s="103"/>
      <c r="J91" s="103"/>
      <c r="K91" s="103"/>
      <c r="L91" s="103"/>
      <c r="M91" s="103"/>
      <c r="N91" s="208">
        <f>N127</f>
        <v>0</v>
      </c>
      <c r="O91" s="209"/>
      <c r="P91" s="209"/>
      <c r="Q91" s="209"/>
      <c r="R91" s="144"/>
      <c r="T91" s="145"/>
      <c r="U91" s="145"/>
    </row>
    <row r="92" spans="2:47" s="8" customFormat="1" ht="19.95" customHeight="1">
      <c r="B92" s="143"/>
      <c r="C92" s="103"/>
      <c r="D92" s="114" t="s">
        <v>387</v>
      </c>
      <c r="E92" s="103"/>
      <c r="F92" s="103"/>
      <c r="G92" s="103"/>
      <c r="H92" s="103"/>
      <c r="I92" s="103"/>
      <c r="J92" s="103"/>
      <c r="K92" s="103"/>
      <c r="L92" s="103"/>
      <c r="M92" s="103"/>
      <c r="N92" s="208">
        <f>N139</f>
        <v>0</v>
      </c>
      <c r="O92" s="209"/>
      <c r="P92" s="209"/>
      <c r="Q92" s="209"/>
      <c r="R92" s="144"/>
      <c r="T92" s="145"/>
      <c r="U92" s="145"/>
    </row>
    <row r="93" spans="2:47" s="8" customFormat="1" ht="19.95" customHeight="1">
      <c r="B93" s="143"/>
      <c r="C93" s="103"/>
      <c r="D93" s="114" t="s">
        <v>388</v>
      </c>
      <c r="E93" s="103"/>
      <c r="F93" s="103"/>
      <c r="G93" s="103"/>
      <c r="H93" s="103"/>
      <c r="I93" s="103"/>
      <c r="J93" s="103"/>
      <c r="K93" s="103"/>
      <c r="L93" s="103"/>
      <c r="M93" s="103"/>
      <c r="N93" s="208">
        <f>N150</f>
        <v>0</v>
      </c>
      <c r="O93" s="209"/>
      <c r="P93" s="209"/>
      <c r="Q93" s="209"/>
      <c r="R93" s="144"/>
      <c r="T93" s="145"/>
      <c r="U93" s="145"/>
    </row>
    <row r="94" spans="2:47" s="7" customFormat="1" ht="24.9" customHeight="1">
      <c r="B94" s="138"/>
      <c r="C94" s="139"/>
      <c r="D94" s="140" t="s">
        <v>137</v>
      </c>
      <c r="E94" s="139"/>
      <c r="F94" s="139"/>
      <c r="G94" s="139"/>
      <c r="H94" s="139"/>
      <c r="I94" s="139"/>
      <c r="J94" s="139"/>
      <c r="K94" s="139"/>
      <c r="L94" s="139"/>
      <c r="M94" s="139"/>
      <c r="N94" s="269">
        <f>N152</f>
        <v>0</v>
      </c>
      <c r="O94" s="268"/>
      <c r="P94" s="268"/>
      <c r="Q94" s="268"/>
      <c r="R94" s="141"/>
      <c r="T94" s="142"/>
      <c r="U94" s="142"/>
    </row>
    <row r="95" spans="2:47" s="8" customFormat="1" ht="19.95" customHeight="1">
      <c r="B95" s="143"/>
      <c r="C95" s="103"/>
      <c r="D95" s="114" t="s">
        <v>597</v>
      </c>
      <c r="E95" s="103"/>
      <c r="F95" s="103"/>
      <c r="G95" s="103"/>
      <c r="H95" s="103"/>
      <c r="I95" s="103"/>
      <c r="J95" s="103"/>
      <c r="K95" s="103"/>
      <c r="L95" s="103"/>
      <c r="M95" s="103"/>
      <c r="N95" s="208">
        <f>N153</f>
        <v>0</v>
      </c>
      <c r="O95" s="209"/>
      <c r="P95" s="209"/>
      <c r="Q95" s="209"/>
      <c r="R95" s="144"/>
      <c r="T95" s="145"/>
      <c r="U95" s="145"/>
    </row>
    <row r="96" spans="2:47" s="8" customFormat="1" ht="19.95" customHeight="1">
      <c r="B96" s="143"/>
      <c r="C96" s="103"/>
      <c r="D96" s="114" t="s">
        <v>474</v>
      </c>
      <c r="E96" s="103"/>
      <c r="F96" s="103"/>
      <c r="G96" s="103"/>
      <c r="H96" s="103"/>
      <c r="I96" s="103"/>
      <c r="J96" s="103"/>
      <c r="K96" s="103"/>
      <c r="L96" s="103"/>
      <c r="M96" s="103"/>
      <c r="N96" s="208">
        <f>N156</f>
        <v>0</v>
      </c>
      <c r="O96" s="209"/>
      <c r="P96" s="209"/>
      <c r="Q96" s="209"/>
      <c r="R96" s="144"/>
      <c r="T96" s="145"/>
      <c r="U96" s="145"/>
    </row>
    <row r="97" spans="2:65" s="7" customFormat="1" ht="21.75" customHeight="1">
      <c r="B97" s="138"/>
      <c r="C97" s="139"/>
      <c r="D97" s="140" t="s">
        <v>143</v>
      </c>
      <c r="E97" s="139"/>
      <c r="F97" s="139"/>
      <c r="G97" s="139"/>
      <c r="H97" s="139"/>
      <c r="I97" s="139"/>
      <c r="J97" s="139"/>
      <c r="K97" s="139"/>
      <c r="L97" s="139"/>
      <c r="M97" s="139"/>
      <c r="N97" s="267">
        <f>N162</f>
        <v>0</v>
      </c>
      <c r="O97" s="268"/>
      <c r="P97" s="268"/>
      <c r="Q97" s="268"/>
      <c r="R97" s="141"/>
      <c r="T97" s="142"/>
      <c r="U97" s="142"/>
    </row>
    <row r="98" spans="2:65" s="1" customFormat="1" ht="21.75" customHeight="1">
      <c r="B98" s="35"/>
      <c r="C98" s="36"/>
      <c r="D98" s="36"/>
      <c r="E98" s="36"/>
      <c r="F98" s="36"/>
      <c r="G98" s="36"/>
      <c r="H98" s="36"/>
      <c r="I98" s="36"/>
      <c r="J98" s="36"/>
      <c r="K98" s="36"/>
      <c r="L98" s="36"/>
      <c r="M98" s="36"/>
      <c r="N98" s="36"/>
      <c r="O98" s="36"/>
      <c r="P98" s="36"/>
      <c r="Q98" s="36"/>
      <c r="R98" s="37"/>
      <c r="T98" s="135"/>
      <c r="U98" s="135"/>
    </row>
    <row r="99" spans="2:65" s="1" customFormat="1" ht="29.25" customHeight="1">
      <c r="B99" s="35"/>
      <c r="C99" s="137" t="s">
        <v>144</v>
      </c>
      <c r="D99" s="36"/>
      <c r="E99" s="36"/>
      <c r="F99" s="36"/>
      <c r="G99" s="36"/>
      <c r="H99" s="36"/>
      <c r="I99" s="36"/>
      <c r="J99" s="36"/>
      <c r="K99" s="36"/>
      <c r="L99" s="36"/>
      <c r="M99" s="36"/>
      <c r="N99" s="266">
        <f>ROUND(N100+N101+N102+N103+N104+N105,2)</f>
        <v>0</v>
      </c>
      <c r="O99" s="270"/>
      <c r="P99" s="270"/>
      <c r="Q99" s="270"/>
      <c r="R99" s="37"/>
      <c r="T99" s="146"/>
      <c r="U99" s="147" t="s">
        <v>41</v>
      </c>
    </row>
    <row r="100" spans="2:65" s="1" customFormat="1" ht="18" customHeight="1">
      <c r="B100" s="35"/>
      <c r="C100" s="36"/>
      <c r="D100" s="229" t="s">
        <v>145</v>
      </c>
      <c r="E100" s="230"/>
      <c r="F100" s="230"/>
      <c r="G100" s="230"/>
      <c r="H100" s="230"/>
      <c r="I100" s="36"/>
      <c r="J100" s="36"/>
      <c r="K100" s="36"/>
      <c r="L100" s="36"/>
      <c r="M100" s="36"/>
      <c r="N100" s="231">
        <f>ROUND(N89*T100,2)</f>
        <v>0</v>
      </c>
      <c r="O100" s="208"/>
      <c r="P100" s="208"/>
      <c r="Q100" s="208"/>
      <c r="R100" s="37"/>
      <c r="S100" s="148"/>
      <c r="T100" s="149"/>
      <c r="U100" s="150" t="s">
        <v>44</v>
      </c>
      <c r="V100" s="148"/>
      <c r="W100" s="148"/>
      <c r="X100" s="148"/>
      <c r="Y100" s="148"/>
      <c r="Z100" s="148"/>
      <c r="AA100" s="148"/>
      <c r="AB100" s="148"/>
      <c r="AC100" s="148"/>
      <c r="AD100" s="148"/>
      <c r="AE100" s="148"/>
      <c r="AF100" s="148"/>
      <c r="AG100" s="148"/>
      <c r="AH100" s="148"/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51" t="s">
        <v>146</v>
      </c>
      <c r="AZ100" s="148"/>
      <c r="BA100" s="148"/>
      <c r="BB100" s="148"/>
      <c r="BC100" s="148"/>
      <c r="BD100" s="148"/>
      <c r="BE100" s="152">
        <f t="shared" ref="BE100:BE105" si="0">IF(U100="základná",N100,0)</f>
        <v>0</v>
      </c>
      <c r="BF100" s="152">
        <f t="shared" ref="BF100:BF105" si="1">IF(U100="znížená",N100,0)</f>
        <v>0</v>
      </c>
      <c r="BG100" s="152">
        <f t="shared" ref="BG100:BG105" si="2">IF(U100="zákl. prenesená",N100,0)</f>
        <v>0</v>
      </c>
      <c r="BH100" s="152">
        <f t="shared" ref="BH100:BH105" si="3">IF(U100="zníž. prenesená",N100,0)</f>
        <v>0</v>
      </c>
      <c r="BI100" s="152">
        <f t="shared" ref="BI100:BI105" si="4">IF(U100="nulová",N100,0)</f>
        <v>0</v>
      </c>
      <c r="BJ100" s="151" t="s">
        <v>89</v>
      </c>
      <c r="BK100" s="148"/>
      <c r="BL100" s="148"/>
      <c r="BM100" s="148"/>
    </row>
    <row r="101" spans="2:65" s="1" customFormat="1" ht="18" customHeight="1">
      <c r="B101" s="35"/>
      <c r="C101" s="36"/>
      <c r="D101" s="229" t="s">
        <v>147</v>
      </c>
      <c r="E101" s="230"/>
      <c r="F101" s="230"/>
      <c r="G101" s="230"/>
      <c r="H101" s="230"/>
      <c r="I101" s="36"/>
      <c r="J101" s="36"/>
      <c r="K101" s="36"/>
      <c r="L101" s="36"/>
      <c r="M101" s="36"/>
      <c r="N101" s="231">
        <f>ROUND(N89*T101,2)</f>
        <v>0</v>
      </c>
      <c r="O101" s="208"/>
      <c r="P101" s="208"/>
      <c r="Q101" s="208"/>
      <c r="R101" s="37"/>
      <c r="S101" s="148"/>
      <c r="T101" s="149"/>
      <c r="U101" s="150" t="s">
        <v>44</v>
      </c>
      <c r="V101" s="148"/>
      <c r="W101" s="148"/>
      <c r="X101" s="148"/>
      <c r="Y101" s="148"/>
      <c r="Z101" s="148"/>
      <c r="AA101" s="148"/>
      <c r="AB101" s="148"/>
      <c r="AC101" s="148"/>
      <c r="AD101" s="148"/>
      <c r="AE101" s="148"/>
      <c r="AF101" s="148"/>
      <c r="AG101" s="148"/>
      <c r="AH101" s="148"/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51" t="s">
        <v>146</v>
      </c>
      <c r="AZ101" s="148"/>
      <c r="BA101" s="148"/>
      <c r="BB101" s="148"/>
      <c r="BC101" s="148"/>
      <c r="BD101" s="148"/>
      <c r="BE101" s="152">
        <f t="shared" si="0"/>
        <v>0</v>
      </c>
      <c r="BF101" s="152">
        <f t="shared" si="1"/>
        <v>0</v>
      </c>
      <c r="BG101" s="152">
        <f t="shared" si="2"/>
        <v>0</v>
      </c>
      <c r="BH101" s="152">
        <f t="shared" si="3"/>
        <v>0</v>
      </c>
      <c r="BI101" s="152">
        <f t="shared" si="4"/>
        <v>0</v>
      </c>
      <c r="BJ101" s="151" t="s">
        <v>89</v>
      </c>
      <c r="BK101" s="148"/>
      <c r="BL101" s="148"/>
      <c r="BM101" s="148"/>
    </row>
    <row r="102" spans="2:65" s="1" customFormat="1" ht="18" customHeight="1">
      <c r="B102" s="35"/>
      <c r="C102" s="36"/>
      <c r="D102" s="229" t="s">
        <v>148</v>
      </c>
      <c r="E102" s="230"/>
      <c r="F102" s="230"/>
      <c r="G102" s="230"/>
      <c r="H102" s="230"/>
      <c r="I102" s="36"/>
      <c r="J102" s="36"/>
      <c r="K102" s="36"/>
      <c r="L102" s="36"/>
      <c r="M102" s="36"/>
      <c r="N102" s="231">
        <f>ROUND(N89*T102,2)</f>
        <v>0</v>
      </c>
      <c r="O102" s="208"/>
      <c r="P102" s="208"/>
      <c r="Q102" s="208"/>
      <c r="R102" s="37"/>
      <c r="S102" s="148"/>
      <c r="T102" s="149"/>
      <c r="U102" s="150" t="s">
        <v>44</v>
      </c>
      <c r="V102" s="148"/>
      <c r="W102" s="148"/>
      <c r="X102" s="148"/>
      <c r="Y102" s="148"/>
      <c r="Z102" s="148"/>
      <c r="AA102" s="148"/>
      <c r="AB102" s="148"/>
      <c r="AC102" s="148"/>
      <c r="AD102" s="148"/>
      <c r="AE102" s="148"/>
      <c r="AF102" s="148"/>
      <c r="AG102" s="148"/>
      <c r="AH102" s="148"/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51" t="s">
        <v>146</v>
      </c>
      <c r="AZ102" s="148"/>
      <c r="BA102" s="148"/>
      <c r="BB102" s="148"/>
      <c r="BC102" s="148"/>
      <c r="BD102" s="148"/>
      <c r="BE102" s="152">
        <f t="shared" si="0"/>
        <v>0</v>
      </c>
      <c r="BF102" s="152">
        <f t="shared" si="1"/>
        <v>0</v>
      </c>
      <c r="BG102" s="152">
        <f t="shared" si="2"/>
        <v>0</v>
      </c>
      <c r="BH102" s="152">
        <f t="shared" si="3"/>
        <v>0</v>
      </c>
      <c r="BI102" s="152">
        <f t="shared" si="4"/>
        <v>0</v>
      </c>
      <c r="BJ102" s="151" t="s">
        <v>89</v>
      </c>
      <c r="BK102" s="148"/>
      <c r="BL102" s="148"/>
      <c r="BM102" s="148"/>
    </row>
    <row r="103" spans="2:65" s="1" customFormat="1" ht="18" customHeight="1">
      <c r="B103" s="35"/>
      <c r="C103" s="36"/>
      <c r="D103" s="229" t="s">
        <v>149</v>
      </c>
      <c r="E103" s="230"/>
      <c r="F103" s="230"/>
      <c r="G103" s="230"/>
      <c r="H103" s="230"/>
      <c r="I103" s="36"/>
      <c r="J103" s="36"/>
      <c r="K103" s="36"/>
      <c r="L103" s="36"/>
      <c r="M103" s="36"/>
      <c r="N103" s="231">
        <f>ROUND(N89*T103,2)</f>
        <v>0</v>
      </c>
      <c r="O103" s="208"/>
      <c r="P103" s="208"/>
      <c r="Q103" s="208"/>
      <c r="R103" s="37"/>
      <c r="S103" s="148"/>
      <c r="T103" s="149"/>
      <c r="U103" s="150" t="s">
        <v>44</v>
      </c>
      <c r="V103" s="148"/>
      <c r="W103" s="148"/>
      <c r="X103" s="148"/>
      <c r="Y103" s="148"/>
      <c r="Z103" s="148"/>
      <c r="AA103" s="148"/>
      <c r="AB103" s="148"/>
      <c r="AC103" s="148"/>
      <c r="AD103" s="148"/>
      <c r="AE103" s="148"/>
      <c r="AF103" s="148"/>
      <c r="AG103" s="148"/>
      <c r="AH103" s="148"/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51" t="s">
        <v>146</v>
      </c>
      <c r="AZ103" s="148"/>
      <c r="BA103" s="148"/>
      <c r="BB103" s="148"/>
      <c r="BC103" s="148"/>
      <c r="BD103" s="148"/>
      <c r="BE103" s="152">
        <f t="shared" si="0"/>
        <v>0</v>
      </c>
      <c r="BF103" s="152">
        <f t="shared" si="1"/>
        <v>0</v>
      </c>
      <c r="BG103" s="152">
        <f t="shared" si="2"/>
        <v>0</v>
      </c>
      <c r="BH103" s="152">
        <f t="shared" si="3"/>
        <v>0</v>
      </c>
      <c r="BI103" s="152">
        <f t="shared" si="4"/>
        <v>0</v>
      </c>
      <c r="BJ103" s="151" t="s">
        <v>89</v>
      </c>
      <c r="BK103" s="148"/>
      <c r="BL103" s="148"/>
      <c r="BM103" s="148"/>
    </row>
    <row r="104" spans="2:65" s="1" customFormat="1" ht="18" customHeight="1">
      <c r="B104" s="35"/>
      <c r="C104" s="36"/>
      <c r="D104" s="229" t="s">
        <v>150</v>
      </c>
      <c r="E104" s="230"/>
      <c r="F104" s="230"/>
      <c r="G104" s="230"/>
      <c r="H104" s="230"/>
      <c r="I104" s="36"/>
      <c r="J104" s="36"/>
      <c r="K104" s="36"/>
      <c r="L104" s="36"/>
      <c r="M104" s="36"/>
      <c r="N104" s="231">
        <f>ROUND(N89*T104,2)</f>
        <v>0</v>
      </c>
      <c r="O104" s="208"/>
      <c r="P104" s="208"/>
      <c r="Q104" s="208"/>
      <c r="R104" s="37"/>
      <c r="S104" s="148"/>
      <c r="T104" s="149"/>
      <c r="U104" s="150" t="s">
        <v>44</v>
      </c>
      <c r="V104" s="148"/>
      <c r="W104" s="148"/>
      <c r="X104" s="148"/>
      <c r="Y104" s="148"/>
      <c r="Z104" s="148"/>
      <c r="AA104" s="148"/>
      <c r="AB104" s="148"/>
      <c r="AC104" s="148"/>
      <c r="AD104" s="148"/>
      <c r="AE104" s="148"/>
      <c r="AF104" s="148"/>
      <c r="AG104" s="148"/>
      <c r="AH104" s="148"/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51" t="s">
        <v>146</v>
      </c>
      <c r="AZ104" s="148"/>
      <c r="BA104" s="148"/>
      <c r="BB104" s="148"/>
      <c r="BC104" s="148"/>
      <c r="BD104" s="148"/>
      <c r="BE104" s="152">
        <f t="shared" si="0"/>
        <v>0</v>
      </c>
      <c r="BF104" s="152">
        <f t="shared" si="1"/>
        <v>0</v>
      </c>
      <c r="BG104" s="152">
        <f t="shared" si="2"/>
        <v>0</v>
      </c>
      <c r="BH104" s="152">
        <f t="shared" si="3"/>
        <v>0</v>
      </c>
      <c r="BI104" s="152">
        <f t="shared" si="4"/>
        <v>0</v>
      </c>
      <c r="BJ104" s="151" t="s">
        <v>89</v>
      </c>
      <c r="BK104" s="148"/>
      <c r="BL104" s="148"/>
      <c r="BM104" s="148"/>
    </row>
    <row r="105" spans="2:65" s="1" customFormat="1" ht="18" customHeight="1">
      <c r="B105" s="35"/>
      <c r="C105" s="36"/>
      <c r="D105" s="114" t="s">
        <v>151</v>
      </c>
      <c r="E105" s="36"/>
      <c r="F105" s="36"/>
      <c r="G105" s="36"/>
      <c r="H105" s="36"/>
      <c r="I105" s="36"/>
      <c r="J105" s="36"/>
      <c r="K105" s="36"/>
      <c r="L105" s="36"/>
      <c r="M105" s="36"/>
      <c r="N105" s="231">
        <f>ROUND(N89*T105,2)</f>
        <v>0</v>
      </c>
      <c r="O105" s="208"/>
      <c r="P105" s="208"/>
      <c r="Q105" s="208"/>
      <c r="R105" s="37"/>
      <c r="S105" s="148"/>
      <c r="T105" s="153"/>
      <c r="U105" s="154" t="s">
        <v>44</v>
      </c>
      <c r="V105" s="148"/>
      <c r="W105" s="148"/>
      <c r="X105" s="148"/>
      <c r="Y105" s="148"/>
      <c r="Z105" s="148"/>
      <c r="AA105" s="148"/>
      <c r="AB105" s="148"/>
      <c r="AC105" s="148"/>
      <c r="AD105" s="148"/>
      <c r="AE105" s="148"/>
      <c r="AF105" s="148"/>
      <c r="AG105" s="148"/>
      <c r="AH105" s="148"/>
      <c r="AI105" s="148"/>
      <c r="AJ105" s="148"/>
      <c r="AK105" s="148"/>
      <c r="AL105" s="148"/>
      <c r="AM105" s="148"/>
      <c r="AN105" s="148"/>
      <c r="AO105" s="148"/>
      <c r="AP105" s="148"/>
      <c r="AQ105" s="148"/>
      <c r="AR105" s="148"/>
      <c r="AS105" s="148"/>
      <c r="AT105" s="148"/>
      <c r="AU105" s="148"/>
      <c r="AV105" s="148"/>
      <c r="AW105" s="148"/>
      <c r="AX105" s="148"/>
      <c r="AY105" s="151" t="s">
        <v>152</v>
      </c>
      <c r="AZ105" s="148"/>
      <c r="BA105" s="148"/>
      <c r="BB105" s="148"/>
      <c r="BC105" s="148"/>
      <c r="BD105" s="148"/>
      <c r="BE105" s="152">
        <f t="shared" si="0"/>
        <v>0</v>
      </c>
      <c r="BF105" s="152">
        <f t="shared" si="1"/>
        <v>0</v>
      </c>
      <c r="BG105" s="152">
        <f t="shared" si="2"/>
        <v>0</v>
      </c>
      <c r="BH105" s="152">
        <f t="shared" si="3"/>
        <v>0</v>
      </c>
      <c r="BI105" s="152">
        <f t="shared" si="4"/>
        <v>0</v>
      </c>
      <c r="BJ105" s="151" t="s">
        <v>89</v>
      </c>
      <c r="BK105" s="148"/>
      <c r="BL105" s="148"/>
      <c r="BM105" s="148"/>
    </row>
    <row r="106" spans="2:65" s="1" customFormat="1" ht="12"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36"/>
      <c r="M106" s="36"/>
      <c r="N106" s="36"/>
      <c r="O106" s="36"/>
      <c r="P106" s="36"/>
      <c r="Q106" s="36"/>
      <c r="R106" s="37"/>
      <c r="T106" s="135"/>
      <c r="U106" s="135"/>
    </row>
    <row r="107" spans="2:65" s="1" customFormat="1" ht="29.25" customHeight="1">
      <c r="B107" s="35"/>
      <c r="C107" s="123" t="s">
        <v>120</v>
      </c>
      <c r="D107" s="124"/>
      <c r="E107" s="124"/>
      <c r="F107" s="124"/>
      <c r="G107" s="124"/>
      <c r="H107" s="124"/>
      <c r="I107" s="124"/>
      <c r="J107" s="124"/>
      <c r="K107" s="124"/>
      <c r="L107" s="233">
        <f>ROUND(SUM(N89+N99),2)</f>
        <v>0</v>
      </c>
      <c r="M107" s="233"/>
      <c r="N107" s="233"/>
      <c r="O107" s="233"/>
      <c r="P107" s="233"/>
      <c r="Q107" s="233"/>
      <c r="R107" s="37"/>
      <c r="T107" s="135"/>
      <c r="U107" s="135"/>
    </row>
    <row r="108" spans="2:65" s="1" customFormat="1" ht="6.9" customHeight="1">
      <c r="B108" s="59"/>
      <c r="C108" s="60"/>
      <c r="D108" s="60"/>
      <c r="E108" s="60"/>
      <c r="F108" s="60"/>
      <c r="G108" s="60"/>
      <c r="H108" s="60"/>
      <c r="I108" s="60"/>
      <c r="J108" s="60"/>
      <c r="K108" s="60"/>
      <c r="L108" s="60"/>
      <c r="M108" s="60"/>
      <c r="N108" s="60"/>
      <c r="O108" s="60"/>
      <c r="P108" s="60"/>
      <c r="Q108" s="60"/>
      <c r="R108" s="61"/>
      <c r="T108" s="135"/>
      <c r="U108" s="135"/>
    </row>
    <row r="112" spans="2:65" s="1" customFormat="1" ht="6.9" customHeight="1">
      <c r="B112" s="62"/>
      <c r="C112" s="63"/>
      <c r="D112" s="63"/>
      <c r="E112" s="63"/>
      <c r="F112" s="63"/>
      <c r="G112" s="63"/>
      <c r="H112" s="63"/>
      <c r="I112" s="63"/>
      <c r="J112" s="63"/>
      <c r="K112" s="63"/>
      <c r="L112" s="63"/>
      <c r="M112" s="63"/>
      <c r="N112" s="63"/>
      <c r="O112" s="63"/>
      <c r="P112" s="63"/>
      <c r="Q112" s="63"/>
      <c r="R112" s="64"/>
    </row>
    <row r="113" spans="2:65" s="1" customFormat="1" ht="36.9" customHeight="1">
      <c r="B113" s="35"/>
      <c r="C113" s="203" t="s">
        <v>153</v>
      </c>
      <c r="D113" s="254"/>
      <c r="E113" s="254"/>
      <c r="F113" s="254"/>
      <c r="G113" s="254"/>
      <c r="H113" s="254"/>
      <c r="I113" s="254"/>
      <c r="J113" s="254"/>
      <c r="K113" s="254"/>
      <c r="L113" s="254"/>
      <c r="M113" s="254"/>
      <c r="N113" s="254"/>
      <c r="O113" s="254"/>
      <c r="P113" s="254"/>
      <c r="Q113" s="254"/>
      <c r="R113" s="37"/>
    </row>
    <row r="114" spans="2:65" s="1" customFormat="1" ht="6.9" customHeight="1"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36"/>
      <c r="M114" s="36"/>
      <c r="N114" s="36"/>
      <c r="O114" s="36"/>
      <c r="P114" s="36"/>
      <c r="Q114" s="36"/>
      <c r="R114" s="37"/>
    </row>
    <row r="115" spans="2:65" s="1" customFormat="1" ht="30" customHeight="1">
      <c r="B115" s="35"/>
      <c r="C115" s="30" t="s">
        <v>17</v>
      </c>
      <c r="D115" s="36"/>
      <c r="E115" s="36"/>
      <c r="F115" s="252" t="str">
        <f>F6</f>
        <v>Oprava porúch administratívnej budovy - Okresný súd Bratislava V.</v>
      </c>
      <c r="G115" s="253"/>
      <c r="H115" s="253"/>
      <c r="I115" s="253"/>
      <c r="J115" s="253"/>
      <c r="K115" s="253"/>
      <c r="L115" s="253"/>
      <c r="M115" s="253"/>
      <c r="N115" s="253"/>
      <c r="O115" s="253"/>
      <c r="P115" s="253"/>
      <c r="Q115" s="36"/>
      <c r="R115" s="37"/>
    </row>
    <row r="116" spans="2:65" ht="30" customHeight="1">
      <c r="B116" s="23"/>
      <c r="C116" s="30" t="s">
        <v>127</v>
      </c>
      <c r="D116" s="26"/>
      <c r="E116" s="26"/>
      <c r="F116" s="252" t="s">
        <v>128</v>
      </c>
      <c r="G116" s="197"/>
      <c r="H116" s="197"/>
      <c r="I116" s="197"/>
      <c r="J116" s="197"/>
      <c r="K116" s="197"/>
      <c r="L116" s="197"/>
      <c r="M116" s="197"/>
      <c r="N116" s="197"/>
      <c r="O116" s="197"/>
      <c r="P116" s="197"/>
      <c r="Q116" s="26"/>
      <c r="R116" s="24"/>
    </row>
    <row r="117" spans="2:65" s="1" customFormat="1" ht="36.9" customHeight="1">
      <c r="B117" s="35"/>
      <c r="C117" s="69" t="s">
        <v>129</v>
      </c>
      <c r="D117" s="36"/>
      <c r="E117" s="36"/>
      <c r="F117" s="215" t="str">
        <f>F8</f>
        <v>OC6 - Obnova časť 6, obnova zadnej fasády SZ</v>
      </c>
      <c r="G117" s="254"/>
      <c r="H117" s="254"/>
      <c r="I117" s="254"/>
      <c r="J117" s="254"/>
      <c r="K117" s="254"/>
      <c r="L117" s="254"/>
      <c r="M117" s="254"/>
      <c r="N117" s="254"/>
      <c r="O117" s="254"/>
      <c r="P117" s="254"/>
      <c r="Q117" s="36"/>
      <c r="R117" s="37"/>
    </row>
    <row r="118" spans="2:65" s="1" customFormat="1" ht="6.9" customHeight="1"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36"/>
      <c r="M118" s="36"/>
      <c r="N118" s="36"/>
      <c r="O118" s="36"/>
      <c r="P118" s="36"/>
      <c r="Q118" s="36"/>
      <c r="R118" s="37"/>
    </row>
    <row r="119" spans="2:65" s="1" customFormat="1" ht="18" customHeight="1">
      <c r="B119" s="35"/>
      <c r="C119" s="30" t="s">
        <v>22</v>
      </c>
      <c r="D119" s="36"/>
      <c r="E119" s="36"/>
      <c r="F119" s="28" t="str">
        <f>F10</f>
        <v>Bratislava  V</v>
      </c>
      <c r="G119" s="36"/>
      <c r="H119" s="36"/>
      <c r="I119" s="36"/>
      <c r="J119" s="36"/>
      <c r="K119" s="30" t="s">
        <v>24</v>
      </c>
      <c r="L119" s="36"/>
      <c r="M119" s="256" t="str">
        <f>IF(O10="","",O10)</f>
        <v>10. 5. 2018</v>
      </c>
      <c r="N119" s="256"/>
      <c r="O119" s="256"/>
      <c r="P119" s="256"/>
      <c r="Q119" s="36"/>
      <c r="R119" s="37"/>
    </row>
    <row r="120" spans="2:65" s="1" customFormat="1" ht="6.9" customHeight="1">
      <c r="B120" s="35"/>
      <c r="C120" s="36"/>
      <c r="D120" s="36"/>
      <c r="E120" s="36"/>
      <c r="F120" s="36"/>
      <c r="G120" s="36"/>
      <c r="H120" s="36"/>
      <c r="I120" s="36"/>
      <c r="J120" s="36"/>
      <c r="K120" s="36"/>
      <c r="L120" s="36"/>
      <c r="M120" s="36"/>
      <c r="N120" s="36"/>
      <c r="O120" s="36"/>
      <c r="P120" s="36"/>
      <c r="Q120" s="36"/>
      <c r="R120" s="37"/>
    </row>
    <row r="121" spans="2:65" s="1" customFormat="1" ht="13.2">
      <c r="B121" s="35"/>
      <c r="C121" s="30" t="s">
        <v>26</v>
      </c>
      <c r="D121" s="36"/>
      <c r="E121" s="36"/>
      <c r="F121" s="28" t="str">
        <f>E13</f>
        <v>Okresný súd, Bratislava V, Prokofievova 6-12</v>
      </c>
      <c r="G121" s="36"/>
      <c r="H121" s="36"/>
      <c r="I121" s="36"/>
      <c r="J121" s="36"/>
      <c r="K121" s="30" t="s">
        <v>32</v>
      </c>
      <c r="L121" s="36"/>
      <c r="M121" s="207" t="str">
        <f>E19</f>
        <v>Ing. Stanislav Šutliak, PhD -  EPISS</v>
      </c>
      <c r="N121" s="207"/>
      <c r="O121" s="207"/>
      <c r="P121" s="207"/>
      <c r="Q121" s="207"/>
      <c r="R121" s="37"/>
    </row>
    <row r="122" spans="2:65" s="1" customFormat="1" ht="14.4" customHeight="1">
      <c r="B122" s="35"/>
      <c r="C122" s="30" t="s">
        <v>30</v>
      </c>
      <c r="D122" s="36"/>
      <c r="E122" s="36"/>
      <c r="F122" s="28" t="str">
        <f>IF(E16="","",E16)</f>
        <v>Vyplň údaj</v>
      </c>
      <c r="G122" s="36"/>
      <c r="H122" s="36"/>
      <c r="I122" s="36"/>
      <c r="J122" s="36"/>
      <c r="K122" s="30" t="s">
        <v>35</v>
      </c>
      <c r="L122" s="36"/>
      <c r="M122" s="207" t="str">
        <f>E22</f>
        <v xml:space="preserve"> </v>
      </c>
      <c r="N122" s="207"/>
      <c r="O122" s="207"/>
      <c r="P122" s="207"/>
      <c r="Q122" s="207"/>
      <c r="R122" s="37"/>
    </row>
    <row r="123" spans="2:65" s="1" customFormat="1" ht="10.35" customHeight="1">
      <c r="B123" s="35"/>
      <c r="C123" s="36"/>
      <c r="D123" s="36"/>
      <c r="E123" s="36"/>
      <c r="F123" s="36"/>
      <c r="G123" s="36"/>
      <c r="H123" s="36"/>
      <c r="I123" s="36"/>
      <c r="J123" s="36"/>
      <c r="K123" s="36"/>
      <c r="L123" s="36"/>
      <c r="M123" s="36"/>
      <c r="N123" s="36"/>
      <c r="O123" s="36"/>
      <c r="P123" s="36"/>
      <c r="Q123" s="36"/>
      <c r="R123" s="37"/>
    </row>
    <row r="124" spans="2:65" s="9" customFormat="1" ht="29.25" customHeight="1">
      <c r="B124" s="155"/>
      <c r="C124" s="156" t="s">
        <v>154</v>
      </c>
      <c r="D124" s="157" t="s">
        <v>155</v>
      </c>
      <c r="E124" s="157" t="s">
        <v>59</v>
      </c>
      <c r="F124" s="271" t="s">
        <v>156</v>
      </c>
      <c r="G124" s="271"/>
      <c r="H124" s="271"/>
      <c r="I124" s="271"/>
      <c r="J124" s="157" t="s">
        <v>157</v>
      </c>
      <c r="K124" s="157" t="s">
        <v>158</v>
      </c>
      <c r="L124" s="271" t="s">
        <v>159</v>
      </c>
      <c r="M124" s="271"/>
      <c r="N124" s="271" t="s">
        <v>134</v>
      </c>
      <c r="O124" s="271"/>
      <c r="P124" s="271"/>
      <c r="Q124" s="272"/>
      <c r="R124" s="158"/>
      <c r="T124" s="80" t="s">
        <v>160</v>
      </c>
      <c r="U124" s="81" t="s">
        <v>41</v>
      </c>
      <c r="V124" s="81" t="s">
        <v>161</v>
      </c>
      <c r="W124" s="81" t="s">
        <v>162</v>
      </c>
      <c r="X124" s="81" t="s">
        <v>163</v>
      </c>
      <c r="Y124" s="81" t="s">
        <v>164</v>
      </c>
      <c r="Z124" s="81" t="s">
        <v>165</v>
      </c>
      <c r="AA124" s="82" t="s">
        <v>166</v>
      </c>
    </row>
    <row r="125" spans="2:65" s="1" customFormat="1" ht="29.25" customHeight="1">
      <c r="B125" s="35"/>
      <c r="C125" s="84" t="s">
        <v>131</v>
      </c>
      <c r="D125" s="36"/>
      <c r="E125" s="36"/>
      <c r="F125" s="36"/>
      <c r="G125" s="36"/>
      <c r="H125" s="36"/>
      <c r="I125" s="36"/>
      <c r="J125" s="36"/>
      <c r="K125" s="36"/>
      <c r="L125" s="36"/>
      <c r="M125" s="36"/>
      <c r="N125" s="273">
        <f>BK125</f>
        <v>0</v>
      </c>
      <c r="O125" s="274"/>
      <c r="P125" s="274"/>
      <c r="Q125" s="274"/>
      <c r="R125" s="37"/>
      <c r="T125" s="83"/>
      <c r="U125" s="51"/>
      <c r="V125" s="51"/>
      <c r="W125" s="159">
        <f>W126+W152+W162</f>
        <v>0</v>
      </c>
      <c r="X125" s="51"/>
      <c r="Y125" s="159">
        <f>Y126+Y152+Y162</f>
        <v>104.27220880000003</v>
      </c>
      <c r="Z125" s="51"/>
      <c r="AA125" s="160">
        <f>AA126+AA152+AA162</f>
        <v>1.0137100000000001</v>
      </c>
      <c r="AT125" s="19" t="s">
        <v>76</v>
      </c>
      <c r="AU125" s="19" t="s">
        <v>136</v>
      </c>
      <c r="BK125" s="161">
        <f>BK126+BK152+BK162</f>
        <v>0</v>
      </c>
    </row>
    <row r="126" spans="2:65" s="10" customFormat="1" ht="37.35" customHeight="1">
      <c r="B126" s="162"/>
      <c r="C126" s="163"/>
      <c r="D126" s="164" t="s">
        <v>385</v>
      </c>
      <c r="E126" s="164"/>
      <c r="F126" s="164"/>
      <c r="G126" s="164"/>
      <c r="H126" s="164"/>
      <c r="I126" s="164"/>
      <c r="J126" s="164"/>
      <c r="K126" s="164"/>
      <c r="L126" s="164"/>
      <c r="M126" s="164"/>
      <c r="N126" s="267">
        <f>BK126</f>
        <v>0</v>
      </c>
      <c r="O126" s="269"/>
      <c r="P126" s="269"/>
      <c r="Q126" s="269"/>
      <c r="R126" s="165"/>
      <c r="T126" s="166"/>
      <c r="U126" s="163"/>
      <c r="V126" s="163"/>
      <c r="W126" s="167">
        <f>W127+W139+W150</f>
        <v>0</v>
      </c>
      <c r="X126" s="163"/>
      <c r="Y126" s="167">
        <f>Y127+Y139+Y150</f>
        <v>104.09803570000003</v>
      </c>
      <c r="Z126" s="163"/>
      <c r="AA126" s="168">
        <f>AA127+AA139+AA150</f>
        <v>1.0137100000000001</v>
      </c>
      <c r="AR126" s="169" t="s">
        <v>84</v>
      </c>
      <c r="AT126" s="170" t="s">
        <v>76</v>
      </c>
      <c r="AU126" s="170" t="s">
        <v>77</v>
      </c>
      <c r="AY126" s="169" t="s">
        <v>167</v>
      </c>
      <c r="BK126" s="171">
        <f>BK127+BK139+BK150</f>
        <v>0</v>
      </c>
    </row>
    <row r="127" spans="2:65" s="10" customFormat="1" ht="19.95" customHeight="1">
      <c r="B127" s="162"/>
      <c r="C127" s="163"/>
      <c r="D127" s="172" t="s">
        <v>386</v>
      </c>
      <c r="E127" s="172"/>
      <c r="F127" s="172"/>
      <c r="G127" s="172"/>
      <c r="H127" s="172"/>
      <c r="I127" s="172"/>
      <c r="J127" s="172"/>
      <c r="K127" s="172"/>
      <c r="L127" s="172"/>
      <c r="M127" s="172"/>
      <c r="N127" s="275">
        <f>BK127</f>
        <v>0</v>
      </c>
      <c r="O127" s="276"/>
      <c r="P127" s="276"/>
      <c r="Q127" s="276"/>
      <c r="R127" s="165"/>
      <c r="T127" s="166"/>
      <c r="U127" s="163"/>
      <c r="V127" s="163"/>
      <c r="W127" s="167">
        <f>SUM(W128:W138)</f>
        <v>0</v>
      </c>
      <c r="X127" s="163"/>
      <c r="Y127" s="167">
        <f>SUM(Y128:Y138)</f>
        <v>4.8904803999999995</v>
      </c>
      <c r="Z127" s="163"/>
      <c r="AA127" s="168">
        <f>SUM(AA128:AA138)</f>
        <v>0</v>
      </c>
      <c r="AR127" s="169" t="s">
        <v>84</v>
      </c>
      <c r="AT127" s="170" t="s">
        <v>76</v>
      </c>
      <c r="AU127" s="170" t="s">
        <v>84</v>
      </c>
      <c r="AY127" s="169" t="s">
        <v>167</v>
      </c>
      <c r="BK127" s="171">
        <f>SUM(BK128:BK138)</f>
        <v>0</v>
      </c>
    </row>
    <row r="128" spans="2:65" s="1" customFormat="1" ht="51" customHeight="1">
      <c r="B128" s="35"/>
      <c r="C128" s="173" t="s">
        <v>84</v>
      </c>
      <c r="D128" s="173" t="s">
        <v>168</v>
      </c>
      <c r="E128" s="174" t="s">
        <v>475</v>
      </c>
      <c r="F128" s="240" t="s">
        <v>476</v>
      </c>
      <c r="G128" s="240"/>
      <c r="H128" s="240"/>
      <c r="I128" s="240"/>
      <c r="J128" s="175" t="s">
        <v>171</v>
      </c>
      <c r="K128" s="176">
        <v>258.39999999999998</v>
      </c>
      <c r="L128" s="243">
        <v>0</v>
      </c>
      <c r="M128" s="244"/>
      <c r="N128" s="239">
        <f t="shared" ref="N128:N138" si="5">ROUND(L128*K128,2)</f>
        <v>0</v>
      </c>
      <c r="O128" s="239"/>
      <c r="P128" s="239"/>
      <c r="Q128" s="239"/>
      <c r="R128" s="37"/>
      <c r="T128" s="178" t="s">
        <v>20</v>
      </c>
      <c r="U128" s="44" t="s">
        <v>44</v>
      </c>
      <c r="V128" s="36"/>
      <c r="W128" s="179">
        <f t="shared" ref="W128:W138" si="6">V128*K128</f>
        <v>0</v>
      </c>
      <c r="X128" s="179">
        <v>1E-4</v>
      </c>
      <c r="Y128" s="179">
        <f t="shared" ref="Y128:Y138" si="7">X128*K128</f>
        <v>2.5839999999999998E-2</v>
      </c>
      <c r="Z128" s="179">
        <v>0</v>
      </c>
      <c r="AA128" s="180">
        <f t="shared" ref="AA128:AA138" si="8">Z128*K128</f>
        <v>0</v>
      </c>
      <c r="AR128" s="19" t="s">
        <v>183</v>
      </c>
      <c r="AT128" s="19" t="s">
        <v>168</v>
      </c>
      <c r="AU128" s="19" t="s">
        <v>89</v>
      </c>
      <c r="AY128" s="19" t="s">
        <v>167</v>
      </c>
      <c r="BE128" s="118">
        <f t="shared" ref="BE128:BE138" si="9">IF(U128="základná",N128,0)</f>
        <v>0</v>
      </c>
      <c r="BF128" s="118">
        <f t="shared" ref="BF128:BF138" si="10">IF(U128="znížená",N128,0)</f>
        <v>0</v>
      </c>
      <c r="BG128" s="118">
        <f t="shared" ref="BG128:BG138" si="11">IF(U128="zákl. prenesená",N128,0)</f>
        <v>0</v>
      </c>
      <c r="BH128" s="118">
        <f t="shared" ref="BH128:BH138" si="12">IF(U128="zníž. prenesená",N128,0)</f>
        <v>0</v>
      </c>
      <c r="BI128" s="118">
        <f t="shared" ref="BI128:BI138" si="13">IF(U128="nulová",N128,0)</f>
        <v>0</v>
      </c>
      <c r="BJ128" s="19" t="s">
        <v>89</v>
      </c>
      <c r="BK128" s="118">
        <f t="shared" ref="BK128:BK138" si="14">ROUND(L128*K128,2)</f>
        <v>0</v>
      </c>
      <c r="BL128" s="19" t="s">
        <v>183</v>
      </c>
      <c r="BM128" s="19" t="s">
        <v>477</v>
      </c>
    </row>
    <row r="129" spans="2:65" s="1" customFormat="1" ht="38.25" customHeight="1">
      <c r="B129" s="35"/>
      <c r="C129" s="173" t="s">
        <v>89</v>
      </c>
      <c r="D129" s="173" t="s">
        <v>168</v>
      </c>
      <c r="E129" s="174" t="s">
        <v>487</v>
      </c>
      <c r="F129" s="240" t="s">
        <v>488</v>
      </c>
      <c r="G129" s="240"/>
      <c r="H129" s="240"/>
      <c r="I129" s="240"/>
      <c r="J129" s="175" t="s">
        <v>171</v>
      </c>
      <c r="K129" s="176">
        <v>927.48</v>
      </c>
      <c r="L129" s="243">
        <v>0</v>
      </c>
      <c r="M129" s="244"/>
      <c r="N129" s="239">
        <f t="shared" si="5"/>
        <v>0</v>
      </c>
      <c r="O129" s="239"/>
      <c r="P129" s="239"/>
      <c r="Q129" s="239"/>
      <c r="R129" s="37"/>
      <c r="T129" s="178" t="s">
        <v>20</v>
      </c>
      <c r="U129" s="44" t="s">
        <v>44</v>
      </c>
      <c r="V129" s="36"/>
      <c r="W129" s="179">
        <f t="shared" si="6"/>
        <v>0</v>
      </c>
      <c r="X129" s="179">
        <v>2.9999999999999997E-4</v>
      </c>
      <c r="Y129" s="179">
        <f t="shared" si="7"/>
        <v>0.27824399999999999</v>
      </c>
      <c r="Z129" s="179">
        <v>0</v>
      </c>
      <c r="AA129" s="180">
        <f t="shared" si="8"/>
        <v>0</v>
      </c>
      <c r="AR129" s="19" t="s">
        <v>183</v>
      </c>
      <c r="AT129" s="19" t="s">
        <v>168</v>
      </c>
      <c r="AU129" s="19" t="s">
        <v>89</v>
      </c>
      <c r="AY129" s="19" t="s">
        <v>167</v>
      </c>
      <c r="BE129" s="118">
        <f t="shared" si="9"/>
        <v>0</v>
      </c>
      <c r="BF129" s="118">
        <f t="shared" si="10"/>
        <v>0</v>
      </c>
      <c r="BG129" s="118">
        <f t="shared" si="11"/>
        <v>0</v>
      </c>
      <c r="BH129" s="118">
        <f t="shared" si="12"/>
        <v>0</v>
      </c>
      <c r="BI129" s="118">
        <f t="shared" si="13"/>
        <v>0</v>
      </c>
      <c r="BJ129" s="19" t="s">
        <v>89</v>
      </c>
      <c r="BK129" s="118">
        <f t="shared" si="14"/>
        <v>0</v>
      </c>
      <c r="BL129" s="19" t="s">
        <v>183</v>
      </c>
      <c r="BM129" s="19" t="s">
        <v>489</v>
      </c>
    </row>
    <row r="130" spans="2:65" s="1" customFormat="1" ht="38.25" customHeight="1">
      <c r="B130" s="35"/>
      <c r="C130" s="173" t="s">
        <v>179</v>
      </c>
      <c r="D130" s="173" t="s">
        <v>168</v>
      </c>
      <c r="E130" s="174" t="s">
        <v>490</v>
      </c>
      <c r="F130" s="240" t="s">
        <v>491</v>
      </c>
      <c r="G130" s="240"/>
      <c r="H130" s="240"/>
      <c r="I130" s="240"/>
      <c r="J130" s="175" t="s">
        <v>171</v>
      </c>
      <c r="K130" s="176">
        <v>177.56</v>
      </c>
      <c r="L130" s="243">
        <v>0</v>
      </c>
      <c r="M130" s="244"/>
      <c r="N130" s="239">
        <f t="shared" si="5"/>
        <v>0</v>
      </c>
      <c r="O130" s="239"/>
      <c r="P130" s="239"/>
      <c r="Q130" s="239"/>
      <c r="R130" s="37"/>
      <c r="T130" s="178" t="s">
        <v>20</v>
      </c>
      <c r="U130" s="44" t="s">
        <v>44</v>
      </c>
      <c r="V130" s="36"/>
      <c r="W130" s="179">
        <f t="shared" si="6"/>
        <v>0</v>
      </c>
      <c r="X130" s="179">
        <v>2.1000000000000001E-4</v>
      </c>
      <c r="Y130" s="179">
        <f t="shared" si="7"/>
        <v>3.7287600000000004E-2</v>
      </c>
      <c r="Z130" s="179">
        <v>0</v>
      </c>
      <c r="AA130" s="180">
        <f t="shared" si="8"/>
        <v>0</v>
      </c>
      <c r="AR130" s="19" t="s">
        <v>183</v>
      </c>
      <c r="AT130" s="19" t="s">
        <v>168</v>
      </c>
      <c r="AU130" s="19" t="s">
        <v>89</v>
      </c>
      <c r="AY130" s="19" t="s">
        <v>167</v>
      </c>
      <c r="BE130" s="118">
        <f t="shared" si="9"/>
        <v>0</v>
      </c>
      <c r="BF130" s="118">
        <f t="shared" si="10"/>
        <v>0</v>
      </c>
      <c r="BG130" s="118">
        <f t="shared" si="11"/>
        <v>0</v>
      </c>
      <c r="BH130" s="118">
        <f t="shared" si="12"/>
        <v>0</v>
      </c>
      <c r="BI130" s="118">
        <f t="shared" si="13"/>
        <v>0</v>
      </c>
      <c r="BJ130" s="19" t="s">
        <v>89</v>
      </c>
      <c r="BK130" s="118">
        <f t="shared" si="14"/>
        <v>0</v>
      </c>
      <c r="BL130" s="19" t="s">
        <v>183</v>
      </c>
      <c r="BM130" s="19" t="s">
        <v>492</v>
      </c>
    </row>
    <row r="131" spans="2:65" s="1" customFormat="1" ht="63.75" customHeight="1">
      <c r="B131" s="35"/>
      <c r="C131" s="173" t="s">
        <v>183</v>
      </c>
      <c r="D131" s="173" t="s">
        <v>168</v>
      </c>
      <c r="E131" s="174" t="s">
        <v>493</v>
      </c>
      <c r="F131" s="240" t="s">
        <v>494</v>
      </c>
      <c r="G131" s="240"/>
      <c r="H131" s="240"/>
      <c r="I131" s="240"/>
      <c r="J131" s="175" t="s">
        <v>171</v>
      </c>
      <c r="K131" s="176">
        <v>177.56</v>
      </c>
      <c r="L131" s="243">
        <v>0</v>
      </c>
      <c r="M131" s="244"/>
      <c r="N131" s="239">
        <f t="shared" si="5"/>
        <v>0</v>
      </c>
      <c r="O131" s="239"/>
      <c r="P131" s="239"/>
      <c r="Q131" s="239"/>
      <c r="R131" s="37"/>
      <c r="T131" s="178" t="s">
        <v>20</v>
      </c>
      <c r="U131" s="44" t="s">
        <v>44</v>
      </c>
      <c r="V131" s="36"/>
      <c r="W131" s="179">
        <f t="shared" si="6"/>
        <v>0</v>
      </c>
      <c r="X131" s="179">
        <v>2.1000000000000001E-4</v>
      </c>
      <c r="Y131" s="179">
        <f t="shared" si="7"/>
        <v>3.7287600000000004E-2</v>
      </c>
      <c r="Z131" s="179">
        <v>0</v>
      </c>
      <c r="AA131" s="180">
        <f t="shared" si="8"/>
        <v>0</v>
      </c>
      <c r="AR131" s="19" t="s">
        <v>183</v>
      </c>
      <c r="AT131" s="19" t="s">
        <v>168</v>
      </c>
      <c r="AU131" s="19" t="s">
        <v>89</v>
      </c>
      <c r="AY131" s="19" t="s">
        <v>167</v>
      </c>
      <c r="BE131" s="118">
        <f t="shared" si="9"/>
        <v>0</v>
      </c>
      <c r="BF131" s="118">
        <f t="shared" si="10"/>
        <v>0</v>
      </c>
      <c r="BG131" s="118">
        <f t="shared" si="11"/>
        <v>0</v>
      </c>
      <c r="BH131" s="118">
        <f t="shared" si="12"/>
        <v>0</v>
      </c>
      <c r="BI131" s="118">
        <f t="shared" si="13"/>
        <v>0</v>
      </c>
      <c r="BJ131" s="19" t="s">
        <v>89</v>
      </c>
      <c r="BK131" s="118">
        <f t="shared" si="14"/>
        <v>0</v>
      </c>
      <c r="BL131" s="19" t="s">
        <v>183</v>
      </c>
      <c r="BM131" s="19" t="s">
        <v>495</v>
      </c>
    </row>
    <row r="132" spans="2:65" s="1" customFormat="1" ht="25.5" customHeight="1">
      <c r="B132" s="35"/>
      <c r="C132" s="173" t="s">
        <v>188</v>
      </c>
      <c r="D132" s="173" t="s">
        <v>168</v>
      </c>
      <c r="E132" s="174" t="s">
        <v>496</v>
      </c>
      <c r="F132" s="240" t="s">
        <v>497</v>
      </c>
      <c r="G132" s="240"/>
      <c r="H132" s="240"/>
      <c r="I132" s="240"/>
      <c r="J132" s="175" t="s">
        <v>171</v>
      </c>
      <c r="K132" s="176">
        <v>177.56</v>
      </c>
      <c r="L132" s="243">
        <v>0</v>
      </c>
      <c r="M132" s="244"/>
      <c r="N132" s="239">
        <f t="shared" si="5"/>
        <v>0</v>
      </c>
      <c r="O132" s="239"/>
      <c r="P132" s="239"/>
      <c r="Q132" s="239"/>
      <c r="R132" s="37"/>
      <c r="T132" s="178" t="s">
        <v>20</v>
      </c>
      <c r="U132" s="44" t="s">
        <v>44</v>
      </c>
      <c r="V132" s="36"/>
      <c r="W132" s="179">
        <f t="shared" si="6"/>
        <v>0</v>
      </c>
      <c r="X132" s="179">
        <v>1.8000000000000001E-4</v>
      </c>
      <c r="Y132" s="179">
        <f t="shared" si="7"/>
        <v>3.1960800000000004E-2</v>
      </c>
      <c r="Z132" s="179">
        <v>0</v>
      </c>
      <c r="AA132" s="180">
        <f t="shared" si="8"/>
        <v>0</v>
      </c>
      <c r="AR132" s="19" t="s">
        <v>183</v>
      </c>
      <c r="AT132" s="19" t="s">
        <v>168</v>
      </c>
      <c r="AU132" s="19" t="s">
        <v>89</v>
      </c>
      <c r="AY132" s="19" t="s">
        <v>167</v>
      </c>
      <c r="BE132" s="118">
        <f t="shared" si="9"/>
        <v>0</v>
      </c>
      <c r="BF132" s="118">
        <f t="shared" si="10"/>
        <v>0</v>
      </c>
      <c r="BG132" s="118">
        <f t="shared" si="11"/>
        <v>0</v>
      </c>
      <c r="BH132" s="118">
        <f t="shared" si="12"/>
        <v>0</v>
      </c>
      <c r="BI132" s="118">
        <f t="shared" si="13"/>
        <v>0</v>
      </c>
      <c r="BJ132" s="19" t="s">
        <v>89</v>
      </c>
      <c r="BK132" s="118">
        <f t="shared" si="14"/>
        <v>0</v>
      </c>
      <c r="BL132" s="19" t="s">
        <v>183</v>
      </c>
      <c r="BM132" s="19" t="s">
        <v>498</v>
      </c>
    </row>
    <row r="133" spans="2:65" s="1" customFormat="1" ht="25.5" customHeight="1">
      <c r="B133" s="35"/>
      <c r="C133" s="173" t="s">
        <v>192</v>
      </c>
      <c r="D133" s="173" t="s">
        <v>168</v>
      </c>
      <c r="E133" s="174" t="s">
        <v>499</v>
      </c>
      <c r="F133" s="240" t="s">
        <v>500</v>
      </c>
      <c r="G133" s="240"/>
      <c r="H133" s="240"/>
      <c r="I133" s="240"/>
      <c r="J133" s="175" t="s">
        <v>171</v>
      </c>
      <c r="K133" s="176">
        <v>927.48</v>
      </c>
      <c r="L133" s="243">
        <v>0</v>
      </c>
      <c r="M133" s="244"/>
      <c r="N133" s="239">
        <f t="shared" si="5"/>
        <v>0</v>
      </c>
      <c r="O133" s="239"/>
      <c r="P133" s="239"/>
      <c r="Q133" s="239"/>
      <c r="R133" s="37"/>
      <c r="T133" s="178" t="s">
        <v>20</v>
      </c>
      <c r="U133" s="44" t="s">
        <v>44</v>
      </c>
      <c r="V133" s="36"/>
      <c r="W133" s="179">
        <f t="shared" si="6"/>
        <v>0</v>
      </c>
      <c r="X133" s="179">
        <v>1.8000000000000001E-4</v>
      </c>
      <c r="Y133" s="179">
        <f t="shared" si="7"/>
        <v>0.16694640000000002</v>
      </c>
      <c r="Z133" s="179">
        <v>0</v>
      </c>
      <c r="AA133" s="180">
        <f t="shared" si="8"/>
        <v>0</v>
      </c>
      <c r="AR133" s="19" t="s">
        <v>183</v>
      </c>
      <c r="AT133" s="19" t="s">
        <v>168</v>
      </c>
      <c r="AU133" s="19" t="s">
        <v>89</v>
      </c>
      <c r="AY133" s="19" t="s">
        <v>167</v>
      </c>
      <c r="BE133" s="118">
        <f t="shared" si="9"/>
        <v>0</v>
      </c>
      <c r="BF133" s="118">
        <f t="shared" si="10"/>
        <v>0</v>
      </c>
      <c r="BG133" s="118">
        <f t="shared" si="11"/>
        <v>0</v>
      </c>
      <c r="BH133" s="118">
        <f t="shared" si="12"/>
        <v>0</v>
      </c>
      <c r="BI133" s="118">
        <f t="shared" si="13"/>
        <v>0</v>
      </c>
      <c r="BJ133" s="19" t="s">
        <v>89</v>
      </c>
      <c r="BK133" s="118">
        <f t="shared" si="14"/>
        <v>0</v>
      </c>
      <c r="BL133" s="19" t="s">
        <v>183</v>
      </c>
      <c r="BM133" s="19" t="s">
        <v>501</v>
      </c>
    </row>
    <row r="134" spans="2:65" s="1" customFormat="1" ht="38.25" customHeight="1">
      <c r="B134" s="35"/>
      <c r="C134" s="173" t="s">
        <v>197</v>
      </c>
      <c r="D134" s="173" t="s">
        <v>168</v>
      </c>
      <c r="E134" s="174" t="s">
        <v>502</v>
      </c>
      <c r="F134" s="240" t="s">
        <v>503</v>
      </c>
      <c r="G134" s="240"/>
      <c r="H134" s="240"/>
      <c r="I134" s="240"/>
      <c r="J134" s="175" t="s">
        <v>171</v>
      </c>
      <c r="K134" s="176">
        <v>927.48</v>
      </c>
      <c r="L134" s="243">
        <v>0</v>
      </c>
      <c r="M134" s="244"/>
      <c r="N134" s="239">
        <f t="shared" si="5"/>
        <v>0</v>
      </c>
      <c r="O134" s="239"/>
      <c r="P134" s="239"/>
      <c r="Q134" s="239"/>
      <c r="R134" s="37"/>
      <c r="T134" s="178" t="s">
        <v>20</v>
      </c>
      <c r="U134" s="44" t="s">
        <v>44</v>
      </c>
      <c r="V134" s="36"/>
      <c r="W134" s="179">
        <f t="shared" si="6"/>
        <v>0</v>
      </c>
      <c r="X134" s="179">
        <v>2.1000000000000001E-4</v>
      </c>
      <c r="Y134" s="179">
        <f t="shared" si="7"/>
        <v>0.19477080000000002</v>
      </c>
      <c r="Z134" s="179">
        <v>0</v>
      </c>
      <c r="AA134" s="180">
        <f t="shared" si="8"/>
        <v>0</v>
      </c>
      <c r="AR134" s="19" t="s">
        <v>183</v>
      </c>
      <c r="AT134" s="19" t="s">
        <v>168</v>
      </c>
      <c r="AU134" s="19" t="s">
        <v>89</v>
      </c>
      <c r="AY134" s="19" t="s">
        <v>167</v>
      </c>
      <c r="BE134" s="118">
        <f t="shared" si="9"/>
        <v>0</v>
      </c>
      <c r="BF134" s="118">
        <f t="shared" si="10"/>
        <v>0</v>
      </c>
      <c r="BG134" s="118">
        <f t="shared" si="11"/>
        <v>0</v>
      </c>
      <c r="BH134" s="118">
        <f t="shared" si="12"/>
        <v>0</v>
      </c>
      <c r="BI134" s="118">
        <f t="shared" si="13"/>
        <v>0</v>
      </c>
      <c r="BJ134" s="19" t="s">
        <v>89</v>
      </c>
      <c r="BK134" s="118">
        <f t="shared" si="14"/>
        <v>0</v>
      </c>
      <c r="BL134" s="19" t="s">
        <v>183</v>
      </c>
      <c r="BM134" s="19" t="s">
        <v>504</v>
      </c>
    </row>
    <row r="135" spans="2:65" s="1" customFormat="1" ht="16.5" customHeight="1">
      <c r="B135" s="35"/>
      <c r="C135" s="173" t="s">
        <v>201</v>
      </c>
      <c r="D135" s="173" t="s">
        <v>168</v>
      </c>
      <c r="E135" s="174" t="s">
        <v>505</v>
      </c>
      <c r="F135" s="240" t="s">
        <v>506</v>
      </c>
      <c r="G135" s="240"/>
      <c r="H135" s="240"/>
      <c r="I135" s="240"/>
      <c r="J135" s="175" t="s">
        <v>171</v>
      </c>
      <c r="K135" s="176">
        <v>177.56</v>
      </c>
      <c r="L135" s="243">
        <v>0</v>
      </c>
      <c r="M135" s="244"/>
      <c r="N135" s="239">
        <f t="shared" si="5"/>
        <v>0</v>
      </c>
      <c r="O135" s="239"/>
      <c r="P135" s="239"/>
      <c r="Q135" s="239"/>
      <c r="R135" s="37"/>
      <c r="T135" s="178" t="s">
        <v>20</v>
      </c>
      <c r="U135" s="44" t="s">
        <v>44</v>
      </c>
      <c r="V135" s="36"/>
      <c r="W135" s="179">
        <f t="shared" si="6"/>
        <v>0</v>
      </c>
      <c r="X135" s="179">
        <v>3.3800000000000002E-3</v>
      </c>
      <c r="Y135" s="179">
        <f t="shared" si="7"/>
        <v>0.60015280000000004</v>
      </c>
      <c r="Z135" s="179">
        <v>0</v>
      </c>
      <c r="AA135" s="180">
        <f t="shared" si="8"/>
        <v>0</v>
      </c>
      <c r="AR135" s="19" t="s">
        <v>183</v>
      </c>
      <c r="AT135" s="19" t="s">
        <v>168</v>
      </c>
      <c r="AU135" s="19" t="s">
        <v>89</v>
      </c>
      <c r="AY135" s="19" t="s">
        <v>167</v>
      </c>
      <c r="BE135" s="118">
        <f t="shared" si="9"/>
        <v>0</v>
      </c>
      <c r="BF135" s="118">
        <f t="shared" si="10"/>
        <v>0</v>
      </c>
      <c r="BG135" s="118">
        <f t="shared" si="11"/>
        <v>0</v>
      </c>
      <c r="BH135" s="118">
        <f t="shared" si="12"/>
        <v>0</v>
      </c>
      <c r="BI135" s="118">
        <f t="shared" si="13"/>
        <v>0</v>
      </c>
      <c r="BJ135" s="19" t="s">
        <v>89</v>
      </c>
      <c r="BK135" s="118">
        <f t="shared" si="14"/>
        <v>0</v>
      </c>
      <c r="BL135" s="19" t="s">
        <v>183</v>
      </c>
      <c r="BM135" s="19" t="s">
        <v>507</v>
      </c>
    </row>
    <row r="136" spans="2:65" s="1" customFormat="1" ht="25.5" customHeight="1">
      <c r="B136" s="35"/>
      <c r="C136" s="173" t="s">
        <v>205</v>
      </c>
      <c r="D136" s="173" t="s">
        <v>168</v>
      </c>
      <c r="E136" s="174" t="s">
        <v>508</v>
      </c>
      <c r="F136" s="240" t="s">
        <v>509</v>
      </c>
      <c r="G136" s="240"/>
      <c r="H136" s="240"/>
      <c r="I136" s="240"/>
      <c r="J136" s="175" t="s">
        <v>171</v>
      </c>
      <c r="K136" s="176">
        <v>177.56</v>
      </c>
      <c r="L136" s="243">
        <v>0</v>
      </c>
      <c r="M136" s="244"/>
      <c r="N136" s="239">
        <f t="shared" si="5"/>
        <v>0</v>
      </c>
      <c r="O136" s="239"/>
      <c r="P136" s="239"/>
      <c r="Q136" s="239"/>
      <c r="R136" s="37"/>
      <c r="T136" s="178" t="s">
        <v>20</v>
      </c>
      <c r="U136" s="44" t="s">
        <v>44</v>
      </c>
      <c r="V136" s="36"/>
      <c r="W136" s="179">
        <f t="shared" si="6"/>
        <v>0</v>
      </c>
      <c r="X136" s="179">
        <v>4.1599999999999996E-3</v>
      </c>
      <c r="Y136" s="179">
        <f t="shared" si="7"/>
        <v>0.73864959999999991</v>
      </c>
      <c r="Z136" s="179">
        <v>0</v>
      </c>
      <c r="AA136" s="180">
        <f t="shared" si="8"/>
        <v>0</v>
      </c>
      <c r="AR136" s="19" t="s">
        <v>183</v>
      </c>
      <c r="AT136" s="19" t="s">
        <v>168</v>
      </c>
      <c r="AU136" s="19" t="s">
        <v>89</v>
      </c>
      <c r="AY136" s="19" t="s">
        <v>167</v>
      </c>
      <c r="BE136" s="118">
        <f t="shared" si="9"/>
        <v>0</v>
      </c>
      <c r="BF136" s="118">
        <f t="shared" si="10"/>
        <v>0</v>
      </c>
      <c r="BG136" s="118">
        <f t="shared" si="11"/>
        <v>0</v>
      </c>
      <c r="BH136" s="118">
        <f t="shared" si="12"/>
        <v>0</v>
      </c>
      <c r="BI136" s="118">
        <f t="shared" si="13"/>
        <v>0</v>
      </c>
      <c r="BJ136" s="19" t="s">
        <v>89</v>
      </c>
      <c r="BK136" s="118">
        <f t="shared" si="14"/>
        <v>0</v>
      </c>
      <c r="BL136" s="19" t="s">
        <v>183</v>
      </c>
      <c r="BM136" s="19" t="s">
        <v>510</v>
      </c>
    </row>
    <row r="137" spans="2:65" s="1" customFormat="1" ht="38.25" customHeight="1">
      <c r="B137" s="35"/>
      <c r="C137" s="173" t="s">
        <v>207</v>
      </c>
      <c r="D137" s="173" t="s">
        <v>168</v>
      </c>
      <c r="E137" s="174" t="s">
        <v>511</v>
      </c>
      <c r="F137" s="240" t="s">
        <v>512</v>
      </c>
      <c r="G137" s="240"/>
      <c r="H137" s="240"/>
      <c r="I137" s="240"/>
      <c r="J137" s="175" t="s">
        <v>171</v>
      </c>
      <c r="K137" s="176">
        <v>1105.04</v>
      </c>
      <c r="L137" s="243">
        <v>0</v>
      </c>
      <c r="M137" s="244"/>
      <c r="N137" s="239">
        <f t="shared" si="5"/>
        <v>0</v>
      </c>
      <c r="O137" s="239"/>
      <c r="P137" s="239"/>
      <c r="Q137" s="239"/>
      <c r="R137" s="37"/>
      <c r="T137" s="178" t="s">
        <v>20</v>
      </c>
      <c r="U137" s="44" t="s">
        <v>44</v>
      </c>
      <c r="V137" s="36"/>
      <c r="W137" s="179">
        <f t="shared" si="6"/>
        <v>0</v>
      </c>
      <c r="X137" s="179">
        <v>5.1999999999999995E-4</v>
      </c>
      <c r="Y137" s="179">
        <f t="shared" si="7"/>
        <v>0.57462079999999993</v>
      </c>
      <c r="Z137" s="179">
        <v>0</v>
      </c>
      <c r="AA137" s="180">
        <f t="shared" si="8"/>
        <v>0</v>
      </c>
      <c r="AR137" s="19" t="s">
        <v>183</v>
      </c>
      <c r="AT137" s="19" t="s">
        <v>168</v>
      </c>
      <c r="AU137" s="19" t="s">
        <v>89</v>
      </c>
      <c r="AY137" s="19" t="s">
        <v>167</v>
      </c>
      <c r="BE137" s="118">
        <f t="shared" si="9"/>
        <v>0</v>
      </c>
      <c r="BF137" s="118">
        <f t="shared" si="10"/>
        <v>0</v>
      </c>
      <c r="BG137" s="118">
        <f t="shared" si="11"/>
        <v>0</v>
      </c>
      <c r="BH137" s="118">
        <f t="shared" si="12"/>
        <v>0</v>
      </c>
      <c r="BI137" s="118">
        <f t="shared" si="13"/>
        <v>0</v>
      </c>
      <c r="BJ137" s="19" t="s">
        <v>89</v>
      </c>
      <c r="BK137" s="118">
        <f t="shared" si="14"/>
        <v>0</v>
      </c>
      <c r="BL137" s="19" t="s">
        <v>183</v>
      </c>
      <c r="BM137" s="19" t="s">
        <v>513</v>
      </c>
    </row>
    <row r="138" spans="2:65" s="1" customFormat="1" ht="25.5" customHeight="1">
      <c r="B138" s="35"/>
      <c r="C138" s="173" t="s">
        <v>211</v>
      </c>
      <c r="D138" s="173" t="s">
        <v>168</v>
      </c>
      <c r="E138" s="174" t="s">
        <v>598</v>
      </c>
      <c r="F138" s="240" t="s">
        <v>599</v>
      </c>
      <c r="G138" s="240"/>
      <c r="H138" s="240"/>
      <c r="I138" s="240"/>
      <c r="J138" s="175" t="s">
        <v>171</v>
      </c>
      <c r="K138" s="176">
        <v>127</v>
      </c>
      <c r="L138" s="243">
        <v>0</v>
      </c>
      <c r="M138" s="244"/>
      <c r="N138" s="239">
        <f t="shared" si="5"/>
        <v>0</v>
      </c>
      <c r="O138" s="239"/>
      <c r="P138" s="239"/>
      <c r="Q138" s="239"/>
      <c r="R138" s="37"/>
      <c r="T138" s="178" t="s">
        <v>20</v>
      </c>
      <c r="U138" s="44" t="s">
        <v>44</v>
      </c>
      <c r="V138" s="36"/>
      <c r="W138" s="179">
        <f t="shared" si="6"/>
        <v>0</v>
      </c>
      <c r="X138" s="179">
        <v>1.736E-2</v>
      </c>
      <c r="Y138" s="179">
        <f t="shared" si="7"/>
        <v>2.20472</v>
      </c>
      <c r="Z138" s="179">
        <v>0</v>
      </c>
      <c r="AA138" s="180">
        <f t="shared" si="8"/>
        <v>0</v>
      </c>
      <c r="AR138" s="19" t="s">
        <v>183</v>
      </c>
      <c r="AT138" s="19" t="s">
        <v>168</v>
      </c>
      <c r="AU138" s="19" t="s">
        <v>89</v>
      </c>
      <c r="AY138" s="19" t="s">
        <v>167</v>
      </c>
      <c r="BE138" s="118">
        <f t="shared" si="9"/>
        <v>0</v>
      </c>
      <c r="BF138" s="118">
        <f t="shared" si="10"/>
        <v>0</v>
      </c>
      <c r="BG138" s="118">
        <f t="shared" si="11"/>
        <v>0</v>
      </c>
      <c r="BH138" s="118">
        <f t="shared" si="12"/>
        <v>0</v>
      </c>
      <c r="BI138" s="118">
        <f t="shared" si="13"/>
        <v>0</v>
      </c>
      <c r="BJ138" s="19" t="s">
        <v>89</v>
      </c>
      <c r="BK138" s="118">
        <f t="shared" si="14"/>
        <v>0</v>
      </c>
      <c r="BL138" s="19" t="s">
        <v>183</v>
      </c>
      <c r="BM138" s="19" t="s">
        <v>600</v>
      </c>
    </row>
    <row r="139" spans="2:65" s="10" customFormat="1" ht="29.85" customHeight="1">
      <c r="B139" s="162"/>
      <c r="C139" s="163"/>
      <c r="D139" s="172" t="s">
        <v>387</v>
      </c>
      <c r="E139" s="172"/>
      <c r="F139" s="172"/>
      <c r="G139" s="172"/>
      <c r="H139" s="172"/>
      <c r="I139" s="172"/>
      <c r="J139" s="172"/>
      <c r="K139" s="172"/>
      <c r="L139" s="172"/>
      <c r="M139" s="172"/>
      <c r="N139" s="250">
        <f>BK139</f>
        <v>0</v>
      </c>
      <c r="O139" s="251"/>
      <c r="P139" s="251"/>
      <c r="Q139" s="251"/>
      <c r="R139" s="165"/>
      <c r="T139" s="166"/>
      <c r="U139" s="163"/>
      <c r="V139" s="163"/>
      <c r="W139" s="167">
        <f>SUM(W140:W149)</f>
        <v>0</v>
      </c>
      <c r="X139" s="163"/>
      <c r="Y139" s="167">
        <f>SUM(Y140:Y149)</f>
        <v>99.207555300000024</v>
      </c>
      <c r="Z139" s="163"/>
      <c r="AA139" s="168">
        <f>SUM(AA140:AA149)</f>
        <v>1.0137100000000001</v>
      </c>
      <c r="AR139" s="169" t="s">
        <v>84</v>
      </c>
      <c r="AT139" s="170" t="s">
        <v>76</v>
      </c>
      <c r="AU139" s="170" t="s">
        <v>84</v>
      </c>
      <c r="AY139" s="169" t="s">
        <v>167</v>
      </c>
      <c r="BK139" s="171">
        <f>SUM(BK140:BK149)</f>
        <v>0</v>
      </c>
    </row>
    <row r="140" spans="2:65" s="1" customFormat="1" ht="38.25" customHeight="1">
      <c r="B140" s="35"/>
      <c r="C140" s="173" t="s">
        <v>215</v>
      </c>
      <c r="D140" s="173" t="s">
        <v>168</v>
      </c>
      <c r="E140" s="174" t="s">
        <v>517</v>
      </c>
      <c r="F140" s="240" t="s">
        <v>518</v>
      </c>
      <c r="G140" s="240"/>
      <c r="H140" s="240"/>
      <c r="I140" s="240"/>
      <c r="J140" s="175" t="s">
        <v>171</v>
      </c>
      <c r="K140" s="176">
        <v>1923.17</v>
      </c>
      <c r="L140" s="243">
        <v>0</v>
      </c>
      <c r="M140" s="244"/>
      <c r="N140" s="239">
        <f t="shared" ref="N140:N149" si="15">ROUND(L140*K140,2)</f>
        <v>0</v>
      </c>
      <c r="O140" s="239"/>
      <c r="P140" s="239"/>
      <c r="Q140" s="239"/>
      <c r="R140" s="37"/>
      <c r="T140" s="178" t="s">
        <v>20</v>
      </c>
      <c r="U140" s="44" t="s">
        <v>44</v>
      </c>
      <c r="V140" s="36"/>
      <c r="W140" s="179">
        <f t="shared" ref="W140:W149" si="16">V140*K140</f>
        <v>0</v>
      </c>
      <c r="X140" s="179">
        <v>2.572E-2</v>
      </c>
      <c r="Y140" s="179">
        <f t="shared" ref="Y140:Y149" si="17">X140*K140</f>
        <v>49.463932400000004</v>
      </c>
      <c r="Z140" s="179">
        <v>0</v>
      </c>
      <c r="AA140" s="180">
        <f t="shared" ref="AA140:AA149" si="18">Z140*K140</f>
        <v>0</v>
      </c>
      <c r="AR140" s="19" t="s">
        <v>183</v>
      </c>
      <c r="AT140" s="19" t="s">
        <v>168</v>
      </c>
      <c r="AU140" s="19" t="s">
        <v>89</v>
      </c>
      <c r="AY140" s="19" t="s">
        <v>167</v>
      </c>
      <c r="BE140" s="118">
        <f t="shared" ref="BE140:BE149" si="19">IF(U140="základná",N140,0)</f>
        <v>0</v>
      </c>
      <c r="BF140" s="118">
        <f t="shared" ref="BF140:BF149" si="20">IF(U140="znížená",N140,0)</f>
        <v>0</v>
      </c>
      <c r="BG140" s="118">
        <f t="shared" ref="BG140:BG149" si="21">IF(U140="zákl. prenesená",N140,0)</f>
        <v>0</v>
      </c>
      <c r="BH140" s="118">
        <f t="shared" ref="BH140:BH149" si="22">IF(U140="zníž. prenesená",N140,0)</f>
        <v>0</v>
      </c>
      <c r="BI140" s="118">
        <f t="shared" ref="BI140:BI149" si="23">IF(U140="nulová",N140,0)</f>
        <v>0</v>
      </c>
      <c r="BJ140" s="19" t="s">
        <v>89</v>
      </c>
      <c r="BK140" s="118">
        <f t="shared" ref="BK140:BK149" si="24">ROUND(L140*K140,2)</f>
        <v>0</v>
      </c>
      <c r="BL140" s="19" t="s">
        <v>183</v>
      </c>
      <c r="BM140" s="19" t="s">
        <v>519</v>
      </c>
    </row>
    <row r="141" spans="2:65" s="1" customFormat="1" ht="38.25" customHeight="1">
      <c r="B141" s="35"/>
      <c r="C141" s="173" t="s">
        <v>219</v>
      </c>
      <c r="D141" s="173" t="s">
        <v>168</v>
      </c>
      <c r="E141" s="174" t="s">
        <v>520</v>
      </c>
      <c r="F141" s="240" t="s">
        <v>521</v>
      </c>
      <c r="G141" s="240"/>
      <c r="H141" s="240"/>
      <c r="I141" s="240"/>
      <c r="J141" s="175" t="s">
        <v>171</v>
      </c>
      <c r="K141" s="176">
        <v>3846.34</v>
      </c>
      <c r="L141" s="243">
        <v>0</v>
      </c>
      <c r="M141" s="244"/>
      <c r="N141" s="239">
        <f t="shared" si="15"/>
        <v>0</v>
      </c>
      <c r="O141" s="239"/>
      <c r="P141" s="239"/>
      <c r="Q141" s="239"/>
      <c r="R141" s="37"/>
      <c r="T141" s="178" t="s">
        <v>20</v>
      </c>
      <c r="U141" s="44" t="s">
        <v>44</v>
      </c>
      <c r="V141" s="36"/>
      <c r="W141" s="179">
        <f t="shared" si="16"/>
        <v>0</v>
      </c>
      <c r="X141" s="179">
        <v>0</v>
      </c>
      <c r="Y141" s="179">
        <f t="shared" si="17"/>
        <v>0</v>
      </c>
      <c r="Z141" s="179">
        <v>0</v>
      </c>
      <c r="AA141" s="180">
        <f t="shared" si="18"/>
        <v>0</v>
      </c>
      <c r="AR141" s="19" t="s">
        <v>183</v>
      </c>
      <c r="AT141" s="19" t="s">
        <v>168</v>
      </c>
      <c r="AU141" s="19" t="s">
        <v>89</v>
      </c>
      <c r="AY141" s="19" t="s">
        <v>167</v>
      </c>
      <c r="BE141" s="118">
        <f t="shared" si="19"/>
        <v>0</v>
      </c>
      <c r="BF141" s="118">
        <f t="shared" si="20"/>
        <v>0</v>
      </c>
      <c r="BG141" s="118">
        <f t="shared" si="21"/>
        <v>0</v>
      </c>
      <c r="BH141" s="118">
        <f t="shared" si="22"/>
        <v>0</v>
      </c>
      <c r="BI141" s="118">
        <f t="shared" si="23"/>
        <v>0</v>
      </c>
      <c r="BJ141" s="19" t="s">
        <v>89</v>
      </c>
      <c r="BK141" s="118">
        <f t="shared" si="24"/>
        <v>0</v>
      </c>
      <c r="BL141" s="19" t="s">
        <v>183</v>
      </c>
      <c r="BM141" s="19" t="s">
        <v>522</v>
      </c>
    </row>
    <row r="142" spans="2:65" s="1" customFormat="1" ht="38.25" customHeight="1">
      <c r="B142" s="35"/>
      <c r="C142" s="173" t="s">
        <v>223</v>
      </c>
      <c r="D142" s="173" t="s">
        <v>168</v>
      </c>
      <c r="E142" s="174" t="s">
        <v>523</v>
      </c>
      <c r="F142" s="240" t="s">
        <v>524</v>
      </c>
      <c r="G142" s="240"/>
      <c r="H142" s="240"/>
      <c r="I142" s="240"/>
      <c r="J142" s="175" t="s">
        <v>171</v>
      </c>
      <c r="K142" s="176">
        <v>1923.17</v>
      </c>
      <c r="L142" s="243">
        <v>0</v>
      </c>
      <c r="M142" s="244"/>
      <c r="N142" s="239">
        <f t="shared" si="15"/>
        <v>0</v>
      </c>
      <c r="O142" s="239"/>
      <c r="P142" s="239"/>
      <c r="Q142" s="239"/>
      <c r="R142" s="37"/>
      <c r="T142" s="178" t="s">
        <v>20</v>
      </c>
      <c r="U142" s="44" t="s">
        <v>44</v>
      </c>
      <c r="V142" s="36"/>
      <c r="W142" s="179">
        <f t="shared" si="16"/>
        <v>0</v>
      </c>
      <c r="X142" s="179">
        <v>2.572E-2</v>
      </c>
      <c r="Y142" s="179">
        <f t="shared" si="17"/>
        <v>49.463932400000004</v>
      </c>
      <c r="Z142" s="179">
        <v>0</v>
      </c>
      <c r="AA142" s="180">
        <f t="shared" si="18"/>
        <v>0</v>
      </c>
      <c r="AR142" s="19" t="s">
        <v>183</v>
      </c>
      <c r="AT142" s="19" t="s">
        <v>168</v>
      </c>
      <c r="AU142" s="19" t="s">
        <v>89</v>
      </c>
      <c r="AY142" s="19" t="s">
        <v>167</v>
      </c>
      <c r="BE142" s="118">
        <f t="shared" si="19"/>
        <v>0</v>
      </c>
      <c r="BF142" s="118">
        <f t="shared" si="20"/>
        <v>0</v>
      </c>
      <c r="BG142" s="118">
        <f t="shared" si="21"/>
        <v>0</v>
      </c>
      <c r="BH142" s="118">
        <f t="shared" si="22"/>
        <v>0</v>
      </c>
      <c r="BI142" s="118">
        <f t="shared" si="23"/>
        <v>0</v>
      </c>
      <c r="BJ142" s="19" t="s">
        <v>89</v>
      </c>
      <c r="BK142" s="118">
        <f t="shared" si="24"/>
        <v>0</v>
      </c>
      <c r="BL142" s="19" t="s">
        <v>183</v>
      </c>
      <c r="BM142" s="19" t="s">
        <v>525</v>
      </c>
    </row>
    <row r="143" spans="2:65" s="1" customFormat="1" ht="38.25" customHeight="1">
      <c r="B143" s="35"/>
      <c r="C143" s="173" t="s">
        <v>227</v>
      </c>
      <c r="D143" s="173" t="s">
        <v>168</v>
      </c>
      <c r="E143" s="174" t="s">
        <v>529</v>
      </c>
      <c r="F143" s="240" t="s">
        <v>530</v>
      </c>
      <c r="G143" s="240"/>
      <c r="H143" s="240"/>
      <c r="I143" s="240"/>
      <c r="J143" s="175" t="s">
        <v>171</v>
      </c>
      <c r="K143" s="176">
        <v>163.6</v>
      </c>
      <c r="L143" s="243">
        <v>0</v>
      </c>
      <c r="M143" s="244"/>
      <c r="N143" s="239">
        <f t="shared" si="15"/>
        <v>0</v>
      </c>
      <c r="O143" s="239"/>
      <c r="P143" s="239"/>
      <c r="Q143" s="239"/>
      <c r="R143" s="37"/>
      <c r="T143" s="178" t="s">
        <v>20</v>
      </c>
      <c r="U143" s="44" t="s">
        <v>44</v>
      </c>
      <c r="V143" s="36"/>
      <c r="W143" s="179">
        <f t="shared" si="16"/>
        <v>0</v>
      </c>
      <c r="X143" s="179">
        <v>6.9999999999999994E-5</v>
      </c>
      <c r="Y143" s="179">
        <f t="shared" si="17"/>
        <v>1.1451999999999999E-2</v>
      </c>
      <c r="Z143" s="179">
        <v>0</v>
      </c>
      <c r="AA143" s="180">
        <f t="shared" si="18"/>
        <v>0</v>
      </c>
      <c r="AR143" s="19" t="s">
        <v>183</v>
      </c>
      <c r="AT143" s="19" t="s">
        <v>168</v>
      </c>
      <c r="AU143" s="19" t="s">
        <v>89</v>
      </c>
      <c r="AY143" s="19" t="s">
        <v>167</v>
      </c>
      <c r="BE143" s="118">
        <f t="shared" si="19"/>
        <v>0</v>
      </c>
      <c r="BF143" s="118">
        <f t="shared" si="20"/>
        <v>0</v>
      </c>
      <c r="BG143" s="118">
        <f t="shared" si="21"/>
        <v>0</v>
      </c>
      <c r="BH143" s="118">
        <f t="shared" si="22"/>
        <v>0</v>
      </c>
      <c r="BI143" s="118">
        <f t="shared" si="23"/>
        <v>0</v>
      </c>
      <c r="BJ143" s="19" t="s">
        <v>89</v>
      </c>
      <c r="BK143" s="118">
        <f t="shared" si="24"/>
        <v>0</v>
      </c>
      <c r="BL143" s="19" t="s">
        <v>183</v>
      </c>
      <c r="BM143" s="19" t="s">
        <v>531</v>
      </c>
    </row>
    <row r="144" spans="2:65" s="1" customFormat="1" ht="16.5" customHeight="1">
      <c r="B144" s="35"/>
      <c r="C144" s="173" t="s">
        <v>172</v>
      </c>
      <c r="D144" s="173" t="s">
        <v>168</v>
      </c>
      <c r="E144" s="174" t="s">
        <v>532</v>
      </c>
      <c r="F144" s="240" t="s">
        <v>533</v>
      </c>
      <c r="G144" s="240"/>
      <c r="H144" s="240"/>
      <c r="I144" s="240"/>
      <c r="J144" s="175" t="s">
        <v>171</v>
      </c>
      <c r="K144" s="176">
        <v>1923.17</v>
      </c>
      <c r="L144" s="243">
        <v>0</v>
      </c>
      <c r="M144" s="244"/>
      <c r="N144" s="239">
        <f t="shared" si="15"/>
        <v>0</v>
      </c>
      <c r="O144" s="239"/>
      <c r="P144" s="239"/>
      <c r="Q144" s="239"/>
      <c r="R144" s="37"/>
      <c r="T144" s="178" t="s">
        <v>20</v>
      </c>
      <c r="U144" s="44" t="s">
        <v>44</v>
      </c>
      <c r="V144" s="36"/>
      <c r="W144" s="179">
        <f t="shared" si="16"/>
        <v>0</v>
      </c>
      <c r="X144" s="179">
        <v>5.0000000000000002E-5</v>
      </c>
      <c r="Y144" s="179">
        <f t="shared" si="17"/>
        <v>9.6158500000000008E-2</v>
      </c>
      <c r="Z144" s="179">
        <v>0</v>
      </c>
      <c r="AA144" s="180">
        <f t="shared" si="18"/>
        <v>0</v>
      </c>
      <c r="AR144" s="19" t="s">
        <v>183</v>
      </c>
      <c r="AT144" s="19" t="s">
        <v>168</v>
      </c>
      <c r="AU144" s="19" t="s">
        <v>89</v>
      </c>
      <c r="AY144" s="19" t="s">
        <v>167</v>
      </c>
      <c r="BE144" s="118">
        <f t="shared" si="19"/>
        <v>0</v>
      </c>
      <c r="BF144" s="118">
        <f t="shared" si="20"/>
        <v>0</v>
      </c>
      <c r="BG144" s="118">
        <f t="shared" si="21"/>
        <v>0</v>
      </c>
      <c r="BH144" s="118">
        <f t="shared" si="22"/>
        <v>0</v>
      </c>
      <c r="BI144" s="118">
        <f t="shared" si="23"/>
        <v>0</v>
      </c>
      <c r="BJ144" s="19" t="s">
        <v>89</v>
      </c>
      <c r="BK144" s="118">
        <f t="shared" si="24"/>
        <v>0</v>
      </c>
      <c r="BL144" s="19" t="s">
        <v>183</v>
      </c>
      <c r="BM144" s="19" t="s">
        <v>534</v>
      </c>
    </row>
    <row r="145" spans="2:65" s="1" customFormat="1" ht="25.5" customHeight="1">
      <c r="B145" s="35"/>
      <c r="C145" s="173" t="s">
        <v>235</v>
      </c>
      <c r="D145" s="173" t="s">
        <v>168</v>
      </c>
      <c r="E145" s="174" t="s">
        <v>535</v>
      </c>
      <c r="F145" s="240" t="s">
        <v>536</v>
      </c>
      <c r="G145" s="240"/>
      <c r="H145" s="240"/>
      <c r="I145" s="240"/>
      <c r="J145" s="175" t="s">
        <v>171</v>
      </c>
      <c r="K145" s="176">
        <v>1923.17</v>
      </c>
      <c r="L145" s="243">
        <v>0</v>
      </c>
      <c r="M145" s="244"/>
      <c r="N145" s="239">
        <f t="shared" si="15"/>
        <v>0</v>
      </c>
      <c r="O145" s="239"/>
      <c r="P145" s="239"/>
      <c r="Q145" s="239"/>
      <c r="R145" s="37"/>
      <c r="T145" s="178" t="s">
        <v>20</v>
      </c>
      <c r="U145" s="44" t="s">
        <v>44</v>
      </c>
      <c r="V145" s="36"/>
      <c r="W145" s="179">
        <f t="shared" si="16"/>
        <v>0</v>
      </c>
      <c r="X145" s="179">
        <v>0</v>
      </c>
      <c r="Y145" s="179">
        <f t="shared" si="17"/>
        <v>0</v>
      </c>
      <c r="Z145" s="179">
        <v>0</v>
      </c>
      <c r="AA145" s="180">
        <f t="shared" si="18"/>
        <v>0</v>
      </c>
      <c r="AR145" s="19" t="s">
        <v>183</v>
      </c>
      <c r="AT145" s="19" t="s">
        <v>168</v>
      </c>
      <c r="AU145" s="19" t="s">
        <v>89</v>
      </c>
      <c r="AY145" s="19" t="s">
        <v>167</v>
      </c>
      <c r="BE145" s="118">
        <f t="shared" si="19"/>
        <v>0</v>
      </c>
      <c r="BF145" s="118">
        <f t="shared" si="20"/>
        <v>0</v>
      </c>
      <c r="BG145" s="118">
        <f t="shared" si="21"/>
        <v>0</v>
      </c>
      <c r="BH145" s="118">
        <f t="shared" si="22"/>
        <v>0</v>
      </c>
      <c r="BI145" s="118">
        <f t="shared" si="23"/>
        <v>0</v>
      </c>
      <c r="BJ145" s="19" t="s">
        <v>89</v>
      </c>
      <c r="BK145" s="118">
        <f t="shared" si="24"/>
        <v>0</v>
      </c>
      <c r="BL145" s="19" t="s">
        <v>183</v>
      </c>
      <c r="BM145" s="19" t="s">
        <v>537</v>
      </c>
    </row>
    <row r="146" spans="2:65" s="1" customFormat="1" ht="38.25" customHeight="1">
      <c r="B146" s="35"/>
      <c r="C146" s="173" t="s">
        <v>239</v>
      </c>
      <c r="D146" s="173" t="s">
        <v>168</v>
      </c>
      <c r="E146" s="174" t="s">
        <v>538</v>
      </c>
      <c r="F146" s="240" t="s">
        <v>539</v>
      </c>
      <c r="G146" s="240"/>
      <c r="H146" s="240"/>
      <c r="I146" s="240"/>
      <c r="J146" s="175" t="s">
        <v>195</v>
      </c>
      <c r="K146" s="176">
        <v>36</v>
      </c>
      <c r="L146" s="243">
        <v>0</v>
      </c>
      <c r="M146" s="244"/>
      <c r="N146" s="239">
        <f t="shared" si="15"/>
        <v>0</v>
      </c>
      <c r="O146" s="239"/>
      <c r="P146" s="239"/>
      <c r="Q146" s="239"/>
      <c r="R146" s="37"/>
      <c r="T146" s="178" t="s">
        <v>20</v>
      </c>
      <c r="U146" s="44" t="s">
        <v>44</v>
      </c>
      <c r="V146" s="36"/>
      <c r="W146" s="179">
        <f t="shared" si="16"/>
        <v>0</v>
      </c>
      <c r="X146" s="179">
        <v>3.0200000000000001E-3</v>
      </c>
      <c r="Y146" s="179">
        <f t="shared" si="17"/>
        <v>0.10872000000000001</v>
      </c>
      <c r="Z146" s="179">
        <v>0</v>
      </c>
      <c r="AA146" s="180">
        <f t="shared" si="18"/>
        <v>0</v>
      </c>
      <c r="AR146" s="19" t="s">
        <v>183</v>
      </c>
      <c r="AT146" s="19" t="s">
        <v>168</v>
      </c>
      <c r="AU146" s="19" t="s">
        <v>89</v>
      </c>
      <c r="AY146" s="19" t="s">
        <v>167</v>
      </c>
      <c r="BE146" s="118">
        <f t="shared" si="19"/>
        <v>0</v>
      </c>
      <c r="BF146" s="118">
        <f t="shared" si="20"/>
        <v>0</v>
      </c>
      <c r="BG146" s="118">
        <f t="shared" si="21"/>
        <v>0</v>
      </c>
      <c r="BH146" s="118">
        <f t="shared" si="22"/>
        <v>0</v>
      </c>
      <c r="BI146" s="118">
        <f t="shared" si="23"/>
        <v>0</v>
      </c>
      <c r="BJ146" s="19" t="s">
        <v>89</v>
      </c>
      <c r="BK146" s="118">
        <f t="shared" si="24"/>
        <v>0</v>
      </c>
      <c r="BL146" s="19" t="s">
        <v>183</v>
      </c>
      <c r="BM146" s="19" t="s">
        <v>540</v>
      </c>
    </row>
    <row r="147" spans="2:65" s="1" customFormat="1" ht="38.25" customHeight="1">
      <c r="B147" s="35"/>
      <c r="C147" s="173" t="s">
        <v>243</v>
      </c>
      <c r="D147" s="173" t="s">
        <v>168</v>
      </c>
      <c r="E147" s="174" t="s">
        <v>541</v>
      </c>
      <c r="F147" s="240" t="s">
        <v>542</v>
      </c>
      <c r="G147" s="240"/>
      <c r="H147" s="240"/>
      <c r="I147" s="240"/>
      <c r="J147" s="175" t="s">
        <v>195</v>
      </c>
      <c r="K147" s="176">
        <v>36</v>
      </c>
      <c r="L147" s="243">
        <v>0</v>
      </c>
      <c r="M147" s="244"/>
      <c r="N147" s="239">
        <f t="shared" si="15"/>
        <v>0</v>
      </c>
      <c r="O147" s="239"/>
      <c r="P147" s="239"/>
      <c r="Q147" s="239"/>
      <c r="R147" s="37"/>
      <c r="T147" s="178" t="s">
        <v>20</v>
      </c>
      <c r="U147" s="44" t="s">
        <v>44</v>
      </c>
      <c r="V147" s="36"/>
      <c r="W147" s="179">
        <f t="shared" si="16"/>
        <v>0</v>
      </c>
      <c r="X147" s="179">
        <v>1.7600000000000001E-3</v>
      </c>
      <c r="Y147" s="179">
        <f t="shared" si="17"/>
        <v>6.336E-2</v>
      </c>
      <c r="Z147" s="179">
        <v>0</v>
      </c>
      <c r="AA147" s="180">
        <f t="shared" si="18"/>
        <v>0</v>
      </c>
      <c r="AR147" s="19" t="s">
        <v>183</v>
      </c>
      <c r="AT147" s="19" t="s">
        <v>168</v>
      </c>
      <c r="AU147" s="19" t="s">
        <v>89</v>
      </c>
      <c r="AY147" s="19" t="s">
        <v>167</v>
      </c>
      <c r="BE147" s="118">
        <f t="shared" si="19"/>
        <v>0</v>
      </c>
      <c r="BF147" s="118">
        <f t="shared" si="20"/>
        <v>0</v>
      </c>
      <c r="BG147" s="118">
        <f t="shared" si="21"/>
        <v>0</v>
      </c>
      <c r="BH147" s="118">
        <f t="shared" si="22"/>
        <v>0</v>
      </c>
      <c r="BI147" s="118">
        <f t="shared" si="23"/>
        <v>0</v>
      </c>
      <c r="BJ147" s="19" t="s">
        <v>89</v>
      </c>
      <c r="BK147" s="118">
        <f t="shared" si="24"/>
        <v>0</v>
      </c>
      <c r="BL147" s="19" t="s">
        <v>183</v>
      </c>
      <c r="BM147" s="19" t="s">
        <v>543</v>
      </c>
    </row>
    <row r="148" spans="2:65" s="1" customFormat="1" ht="38.25" customHeight="1">
      <c r="B148" s="35"/>
      <c r="C148" s="173" t="s">
        <v>10</v>
      </c>
      <c r="D148" s="173" t="s">
        <v>168</v>
      </c>
      <c r="E148" s="174" t="s">
        <v>544</v>
      </c>
      <c r="F148" s="240" t="s">
        <v>545</v>
      </c>
      <c r="G148" s="240"/>
      <c r="H148" s="240"/>
      <c r="I148" s="240"/>
      <c r="J148" s="175" t="s">
        <v>195</v>
      </c>
      <c r="K148" s="176">
        <v>36</v>
      </c>
      <c r="L148" s="243">
        <v>0</v>
      </c>
      <c r="M148" s="244"/>
      <c r="N148" s="239">
        <f t="shared" si="15"/>
        <v>0</v>
      </c>
      <c r="O148" s="239"/>
      <c r="P148" s="239"/>
      <c r="Q148" s="239"/>
      <c r="R148" s="37"/>
      <c r="T148" s="178" t="s">
        <v>20</v>
      </c>
      <c r="U148" s="44" t="s">
        <v>44</v>
      </c>
      <c r="V148" s="36"/>
      <c r="W148" s="179">
        <f t="shared" si="16"/>
        <v>0</v>
      </c>
      <c r="X148" s="179">
        <v>0</v>
      </c>
      <c r="Y148" s="179">
        <f t="shared" si="17"/>
        <v>0</v>
      </c>
      <c r="Z148" s="179">
        <v>0</v>
      </c>
      <c r="AA148" s="180">
        <f t="shared" si="18"/>
        <v>0</v>
      </c>
      <c r="AR148" s="19" t="s">
        <v>183</v>
      </c>
      <c r="AT148" s="19" t="s">
        <v>168</v>
      </c>
      <c r="AU148" s="19" t="s">
        <v>89</v>
      </c>
      <c r="AY148" s="19" t="s">
        <v>167</v>
      </c>
      <c r="BE148" s="118">
        <f t="shared" si="19"/>
        <v>0</v>
      </c>
      <c r="BF148" s="118">
        <f t="shared" si="20"/>
        <v>0</v>
      </c>
      <c r="BG148" s="118">
        <f t="shared" si="21"/>
        <v>0</v>
      </c>
      <c r="BH148" s="118">
        <f t="shared" si="22"/>
        <v>0</v>
      </c>
      <c r="BI148" s="118">
        <f t="shared" si="23"/>
        <v>0</v>
      </c>
      <c r="BJ148" s="19" t="s">
        <v>89</v>
      </c>
      <c r="BK148" s="118">
        <f t="shared" si="24"/>
        <v>0</v>
      </c>
      <c r="BL148" s="19" t="s">
        <v>183</v>
      </c>
      <c r="BM148" s="19" t="s">
        <v>546</v>
      </c>
    </row>
    <row r="149" spans="2:65" s="1" customFormat="1" ht="38.25" customHeight="1">
      <c r="B149" s="35"/>
      <c r="C149" s="173" t="s">
        <v>251</v>
      </c>
      <c r="D149" s="173" t="s">
        <v>168</v>
      </c>
      <c r="E149" s="174" t="s">
        <v>601</v>
      </c>
      <c r="F149" s="240" t="s">
        <v>602</v>
      </c>
      <c r="G149" s="240"/>
      <c r="H149" s="240"/>
      <c r="I149" s="240"/>
      <c r="J149" s="175" t="s">
        <v>171</v>
      </c>
      <c r="K149" s="176">
        <v>11.39</v>
      </c>
      <c r="L149" s="243">
        <v>0</v>
      </c>
      <c r="M149" s="244"/>
      <c r="N149" s="239">
        <f t="shared" si="15"/>
        <v>0</v>
      </c>
      <c r="O149" s="239"/>
      <c r="P149" s="239"/>
      <c r="Q149" s="239"/>
      <c r="R149" s="37"/>
      <c r="T149" s="178" t="s">
        <v>20</v>
      </c>
      <c r="U149" s="44" t="s">
        <v>44</v>
      </c>
      <c r="V149" s="36"/>
      <c r="W149" s="179">
        <f t="shared" si="16"/>
        <v>0</v>
      </c>
      <c r="X149" s="179">
        <v>0</v>
      </c>
      <c r="Y149" s="179">
        <f t="shared" si="17"/>
        <v>0</v>
      </c>
      <c r="Z149" s="179">
        <v>8.8999999999999996E-2</v>
      </c>
      <c r="AA149" s="180">
        <f t="shared" si="18"/>
        <v>1.0137100000000001</v>
      </c>
      <c r="AR149" s="19" t="s">
        <v>183</v>
      </c>
      <c r="AT149" s="19" t="s">
        <v>168</v>
      </c>
      <c r="AU149" s="19" t="s">
        <v>89</v>
      </c>
      <c r="AY149" s="19" t="s">
        <v>167</v>
      </c>
      <c r="BE149" s="118">
        <f t="shared" si="19"/>
        <v>0</v>
      </c>
      <c r="BF149" s="118">
        <f t="shared" si="20"/>
        <v>0</v>
      </c>
      <c r="BG149" s="118">
        <f t="shared" si="21"/>
        <v>0</v>
      </c>
      <c r="BH149" s="118">
        <f t="shared" si="22"/>
        <v>0</v>
      </c>
      <c r="BI149" s="118">
        <f t="shared" si="23"/>
        <v>0</v>
      </c>
      <c r="BJ149" s="19" t="s">
        <v>89</v>
      </c>
      <c r="BK149" s="118">
        <f t="shared" si="24"/>
        <v>0</v>
      </c>
      <c r="BL149" s="19" t="s">
        <v>183</v>
      </c>
      <c r="BM149" s="19" t="s">
        <v>603</v>
      </c>
    </row>
    <row r="150" spans="2:65" s="10" customFormat="1" ht="29.85" customHeight="1">
      <c r="B150" s="162"/>
      <c r="C150" s="163"/>
      <c r="D150" s="172" t="s">
        <v>388</v>
      </c>
      <c r="E150" s="172"/>
      <c r="F150" s="172"/>
      <c r="G150" s="172"/>
      <c r="H150" s="172"/>
      <c r="I150" s="172"/>
      <c r="J150" s="172"/>
      <c r="K150" s="172"/>
      <c r="L150" s="172"/>
      <c r="M150" s="172"/>
      <c r="N150" s="250">
        <f>BK150</f>
        <v>0</v>
      </c>
      <c r="O150" s="251"/>
      <c r="P150" s="251"/>
      <c r="Q150" s="251"/>
      <c r="R150" s="165"/>
      <c r="T150" s="166"/>
      <c r="U150" s="163"/>
      <c r="V150" s="163"/>
      <c r="W150" s="167">
        <f>W151</f>
        <v>0</v>
      </c>
      <c r="X150" s="163"/>
      <c r="Y150" s="167">
        <f>Y151</f>
        <v>0</v>
      </c>
      <c r="Z150" s="163"/>
      <c r="AA150" s="168">
        <f>AA151</f>
        <v>0</v>
      </c>
      <c r="AR150" s="169" t="s">
        <v>84</v>
      </c>
      <c r="AT150" s="170" t="s">
        <v>76</v>
      </c>
      <c r="AU150" s="170" t="s">
        <v>84</v>
      </c>
      <c r="AY150" s="169" t="s">
        <v>167</v>
      </c>
      <c r="BK150" s="171">
        <f>BK151</f>
        <v>0</v>
      </c>
    </row>
    <row r="151" spans="2:65" s="1" customFormat="1" ht="38.25" customHeight="1">
      <c r="B151" s="35"/>
      <c r="C151" s="173" t="s">
        <v>255</v>
      </c>
      <c r="D151" s="173" t="s">
        <v>168</v>
      </c>
      <c r="E151" s="174" t="s">
        <v>397</v>
      </c>
      <c r="F151" s="240" t="s">
        <v>398</v>
      </c>
      <c r="G151" s="240"/>
      <c r="H151" s="240"/>
      <c r="I151" s="240"/>
      <c r="J151" s="175" t="s">
        <v>230</v>
      </c>
      <c r="K151" s="176">
        <v>104.1</v>
      </c>
      <c r="L151" s="243">
        <v>0</v>
      </c>
      <c r="M151" s="244"/>
      <c r="N151" s="239">
        <f>ROUND(L151*K151,2)</f>
        <v>0</v>
      </c>
      <c r="O151" s="239"/>
      <c r="P151" s="239"/>
      <c r="Q151" s="239"/>
      <c r="R151" s="37"/>
      <c r="T151" s="178" t="s">
        <v>20</v>
      </c>
      <c r="U151" s="44" t="s">
        <v>44</v>
      </c>
      <c r="V151" s="36"/>
      <c r="W151" s="179">
        <f>V151*K151</f>
        <v>0</v>
      </c>
      <c r="X151" s="179">
        <v>0</v>
      </c>
      <c r="Y151" s="179">
        <f>X151*K151</f>
        <v>0</v>
      </c>
      <c r="Z151" s="179">
        <v>0</v>
      </c>
      <c r="AA151" s="180">
        <f>Z151*K151</f>
        <v>0</v>
      </c>
      <c r="AR151" s="19" t="s">
        <v>183</v>
      </c>
      <c r="AT151" s="19" t="s">
        <v>168</v>
      </c>
      <c r="AU151" s="19" t="s">
        <v>89</v>
      </c>
      <c r="AY151" s="19" t="s">
        <v>167</v>
      </c>
      <c r="BE151" s="118">
        <f>IF(U151="základná",N151,0)</f>
        <v>0</v>
      </c>
      <c r="BF151" s="118">
        <f>IF(U151="znížená",N151,0)</f>
        <v>0</v>
      </c>
      <c r="BG151" s="118">
        <f>IF(U151="zákl. prenesená",N151,0)</f>
        <v>0</v>
      </c>
      <c r="BH151" s="118">
        <f>IF(U151="zníž. prenesená",N151,0)</f>
        <v>0</v>
      </c>
      <c r="BI151" s="118">
        <f>IF(U151="nulová",N151,0)</f>
        <v>0</v>
      </c>
      <c r="BJ151" s="19" t="s">
        <v>89</v>
      </c>
      <c r="BK151" s="118">
        <f>ROUND(L151*K151,2)</f>
        <v>0</v>
      </c>
      <c r="BL151" s="19" t="s">
        <v>183</v>
      </c>
      <c r="BM151" s="19" t="s">
        <v>556</v>
      </c>
    </row>
    <row r="152" spans="2:65" s="10" customFormat="1" ht="37.35" customHeight="1">
      <c r="B152" s="162"/>
      <c r="C152" s="163"/>
      <c r="D152" s="164" t="s">
        <v>137</v>
      </c>
      <c r="E152" s="164"/>
      <c r="F152" s="164"/>
      <c r="G152" s="164"/>
      <c r="H152" s="164"/>
      <c r="I152" s="164"/>
      <c r="J152" s="164"/>
      <c r="K152" s="164"/>
      <c r="L152" s="164"/>
      <c r="M152" s="164"/>
      <c r="N152" s="277">
        <f>BK152</f>
        <v>0</v>
      </c>
      <c r="O152" s="278"/>
      <c r="P152" s="278"/>
      <c r="Q152" s="278"/>
      <c r="R152" s="165"/>
      <c r="T152" s="166"/>
      <c r="U152" s="163"/>
      <c r="V152" s="163"/>
      <c r="W152" s="167">
        <f>W153+W156</f>
        <v>0</v>
      </c>
      <c r="X152" s="163"/>
      <c r="Y152" s="167">
        <f>Y153+Y156</f>
        <v>0.1741731</v>
      </c>
      <c r="Z152" s="163"/>
      <c r="AA152" s="168">
        <f>AA153+AA156</f>
        <v>0</v>
      </c>
      <c r="AR152" s="169" t="s">
        <v>89</v>
      </c>
      <c r="AT152" s="170" t="s">
        <v>76</v>
      </c>
      <c r="AU152" s="170" t="s">
        <v>77</v>
      </c>
      <c r="AY152" s="169" t="s">
        <v>167</v>
      </c>
      <c r="BK152" s="171">
        <f>BK153+BK156</f>
        <v>0</v>
      </c>
    </row>
    <row r="153" spans="2:65" s="10" customFormat="1" ht="19.95" customHeight="1">
      <c r="B153" s="162"/>
      <c r="C153" s="163"/>
      <c r="D153" s="172" t="s">
        <v>597</v>
      </c>
      <c r="E153" s="172"/>
      <c r="F153" s="172"/>
      <c r="G153" s="172"/>
      <c r="H153" s="172"/>
      <c r="I153" s="172"/>
      <c r="J153" s="172"/>
      <c r="K153" s="172"/>
      <c r="L153" s="172"/>
      <c r="M153" s="172"/>
      <c r="N153" s="275">
        <f>BK153</f>
        <v>0</v>
      </c>
      <c r="O153" s="276"/>
      <c r="P153" s="276"/>
      <c r="Q153" s="276"/>
      <c r="R153" s="165"/>
      <c r="T153" s="166"/>
      <c r="U153" s="163"/>
      <c r="V153" s="163"/>
      <c r="W153" s="167">
        <f>SUM(W154:W155)</f>
        <v>0</v>
      </c>
      <c r="X153" s="163"/>
      <c r="Y153" s="167">
        <f>SUM(Y154:Y155)</f>
        <v>0.15800349999999999</v>
      </c>
      <c r="Z153" s="163"/>
      <c r="AA153" s="168">
        <f>SUM(AA154:AA155)</f>
        <v>0</v>
      </c>
      <c r="AR153" s="169" t="s">
        <v>89</v>
      </c>
      <c r="AT153" s="170" t="s">
        <v>76</v>
      </c>
      <c r="AU153" s="170" t="s">
        <v>84</v>
      </c>
      <c r="AY153" s="169" t="s">
        <v>167</v>
      </c>
      <c r="BK153" s="171">
        <f>SUM(BK154:BK155)</f>
        <v>0</v>
      </c>
    </row>
    <row r="154" spans="2:65" s="1" customFormat="1" ht="16.5" customHeight="1">
      <c r="B154" s="35"/>
      <c r="C154" s="173" t="s">
        <v>259</v>
      </c>
      <c r="D154" s="173" t="s">
        <v>168</v>
      </c>
      <c r="E154" s="174" t="s">
        <v>604</v>
      </c>
      <c r="F154" s="240" t="s">
        <v>605</v>
      </c>
      <c r="G154" s="240"/>
      <c r="H154" s="240"/>
      <c r="I154" s="240"/>
      <c r="J154" s="175" t="s">
        <v>171</v>
      </c>
      <c r="K154" s="176">
        <v>11.39</v>
      </c>
      <c r="L154" s="243">
        <v>0</v>
      </c>
      <c r="M154" s="244"/>
      <c r="N154" s="239">
        <f>ROUND(L154*K154,2)</f>
        <v>0</v>
      </c>
      <c r="O154" s="239"/>
      <c r="P154" s="239"/>
      <c r="Q154" s="239"/>
      <c r="R154" s="37"/>
      <c r="T154" s="178" t="s">
        <v>20</v>
      </c>
      <c r="U154" s="44" t="s">
        <v>44</v>
      </c>
      <c r="V154" s="36"/>
      <c r="W154" s="179">
        <f>V154*K154</f>
        <v>0</v>
      </c>
      <c r="X154" s="179">
        <v>2.65E-3</v>
      </c>
      <c r="Y154" s="179">
        <f>X154*K154</f>
        <v>3.0183500000000002E-2</v>
      </c>
      <c r="Z154" s="179">
        <v>0</v>
      </c>
      <c r="AA154" s="180">
        <f>Z154*K154</f>
        <v>0</v>
      </c>
      <c r="AR154" s="19" t="s">
        <v>172</v>
      </c>
      <c r="AT154" s="19" t="s">
        <v>168</v>
      </c>
      <c r="AU154" s="19" t="s">
        <v>89</v>
      </c>
      <c r="AY154" s="19" t="s">
        <v>167</v>
      </c>
      <c r="BE154" s="118">
        <f>IF(U154="základná",N154,0)</f>
        <v>0</v>
      </c>
      <c r="BF154" s="118">
        <f>IF(U154="znížená",N154,0)</f>
        <v>0</v>
      </c>
      <c r="BG154" s="118">
        <f>IF(U154="zákl. prenesená",N154,0)</f>
        <v>0</v>
      </c>
      <c r="BH154" s="118">
        <f>IF(U154="zníž. prenesená",N154,0)</f>
        <v>0</v>
      </c>
      <c r="BI154" s="118">
        <f>IF(U154="nulová",N154,0)</f>
        <v>0</v>
      </c>
      <c r="BJ154" s="19" t="s">
        <v>89</v>
      </c>
      <c r="BK154" s="118">
        <f>ROUND(L154*K154,2)</f>
        <v>0</v>
      </c>
      <c r="BL154" s="19" t="s">
        <v>172</v>
      </c>
      <c r="BM154" s="19" t="s">
        <v>606</v>
      </c>
    </row>
    <row r="155" spans="2:65" s="1" customFormat="1" ht="16.5" customHeight="1">
      <c r="B155" s="35"/>
      <c r="C155" s="181" t="s">
        <v>271</v>
      </c>
      <c r="D155" s="181" t="s">
        <v>174</v>
      </c>
      <c r="E155" s="182" t="s">
        <v>607</v>
      </c>
      <c r="F155" s="241" t="s">
        <v>608</v>
      </c>
      <c r="G155" s="241"/>
      <c r="H155" s="241"/>
      <c r="I155" s="241"/>
      <c r="J155" s="183" t="s">
        <v>171</v>
      </c>
      <c r="K155" s="184">
        <v>11.62</v>
      </c>
      <c r="L155" s="245">
        <v>0</v>
      </c>
      <c r="M155" s="246"/>
      <c r="N155" s="247">
        <f>ROUND(L155*K155,2)</f>
        <v>0</v>
      </c>
      <c r="O155" s="239"/>
      <c r="P155" s="239"/>
      <c r="Q155" s="239"/>
      <c r="R155" s="37"/>
      <c r="T155" s="178" t="s">
        <v>20</v>
      </c>
      <c r="U155" s="44" t="s">
        <v>44</v>
      </c>
      <c r="V155" s="36"/>
      <c r="W155" s="179">
        <f>V155*K155</f>
        <v>0</v>
      </c>
      <c r="X155" s="179">
        <v>1.0999999999999999E-2</v>
      </c>
      <c r="Y155" s="179">
        <f>X155*K155</f>
        <v>0.12781999999999999</v>
      </c>
      <c r="Z155" s="179">
        <v>0</v>
      </c>
      <c r="AA155" s="180">
        <f>Z155*K155</f>
        <v>0</v>
      </c>
      <c r="AR155" s="19" t="s">
        <v>177</v>
      </c>
      <c r="AT155" s="19" t="s">
        <v>174</v>
      </c>
      <c r="AU155" s="19" t="s">
        <v>89</v>
      </c>
      <c r="AY155" s="19" t="s">
        <v>167</v>
      </c>
      <c r="BE155" s="118">
        <f>IF(U155="základná",N155,0)</f>
        <v>0</v>
      </c>
      <c r="BF155" s="118">
        <f>IF(U155="znížená",N155,0)</f>
        <v>0</v>
      </c>
      <c r="BG155" s="118">
        <f>IF(U155="zákl. prenesená",N155,0)</f>
        <v>0</v>
      </c>
      <c r="BH155" s="118">
        <f>IF(U155="zníž. prenesená",N155,0)</f>
        <v>0</v>
      </c>
      <c r="BI155" s="118">
        <f>IF(U155="nulová",N155,0)</f>
        <v>0</v>
      </c>
      <c r="BJ155" s="19" t="s">
        <v>89</v>
      </c>
      <c r="BK155" s="118">
        <f>ROUND(L155*K155,2)</f>
        <v>0</v>
      </c>
      <c r="BL155" s="19" t="s">
        <v>172</v>
      </c>
      <c r="BM155" s="19" t="s">
        <v>609</v>
      </c>
    </row>
    <row r="156" spans="2:65" s="10" customFormat="1" ht="29.85" customHeight="1">
      <c r="B156" s="162"/>
      <c r="C156" s="163"/>
      <c r="D156" s="172" t="s">
        <v>474</v>
      </c>
      <c r="E156" s="172"/>
      <c r="F156" s="172"/>
      <c r="G156" s="172"/>
      <c r="H156" s="172"/>
      <c r="I156" s="172"/>
      <c r="J156" s="172"/>
      <c r="K156" s="172"/>
      <c r="L156" s="172"/>
      <c r="M156" s="172"/>
      <c r="N156" s="250">
        <f>BK156</f>
        <v>0</v>
      </c>
      <c r="O156" s="251"/>
      <c r="P156" s="251"/>
      <c r="Q156" s="251"/>
      <c r="R156" s="165"/>
      <c r="T156" s="166"/>
      <c r="U156" s="163"/>
      <c r="V156" s="163"/>
      <c r="W156" s="167">
        <f>SUM(W157:W161)</f>
        <v>0</v>
      </c>
      <c r="X156" s="163"/>
      <c r="Y156" s="167">
        <f>SUM(Y157:Y161)</f>
        <v>1.6169599999999999E-2</v>
      </c>
      <c r="Z156" s="163"/>
      <c r="AA156" s="168">
        <f>SUM(AA157:AA161)</f>
        <v>0</v>
      </c>
      <c r="AR156" s="169" t="s">
        <v>89</v>
      </c>
      <c r="AT156" s="170" t="s">
        <v>76</v>
      </c>
      <c r="AU156" s="170" t="s">
        <v>84</v>
      </c>
      <c r="AY156" s="169" t="s">
        <v>167</v>
      </c>
      <c r="BK156" s="171">
        <f>SUM(BK157:BK161)</f>
        <v>0</v>
      </c>
    </row>
    <row r="157" spans="2:65" s="1" customFormat="1" ht="38.25" customHeight="1">
      <c r="B157" s="35"/>
      <c r="C157" s="173" t="s">
        <v>275</v>
      </c>
      <c r="D157" s="173" t="s">
        <v>168</v>
      </c>
      <c r="E157" s="174" t="s">
        <v>578</v>
      </c>
      <c r="F157" s="240" t="s">
        <v>579</v>
      </c>
      <c r="G157" s="240"/>
      <c r="H157" s="240"/>
      <c r="I157" s="240"/>
      <c r="J157" s="175" t="s">
        <v>171</v>
      </c>
      <c r="K157" s="176">
        <v>52.16</v>
      </c>
      <c r="L157" s="243">
        <v>0</v>
      </c>
      <c r="M157" s="244"/>
      <c r="N157" s="239">
        <f>ROUND(L157*K157,2)</f>
        <v>0</v>
      </c>
      <c r="O157" s="239"/>
      <c r="P157" s="239"/>
      <c r="Q157" s="239"/>
      <c r="R157" s="37"/>
      <c r="T157" s="178" t="s">
        <v>20</v>
      </c>
      <c r="U157" s="44" t="s">
        <v>44</v>
      </c>
      <c r="V157" s="36"/>
      <c r="W157" s="179">
        <f>V157*K157</f>
        <v>0</v>
      </c>
      <c r="X157" s="179">
        <v>0</v>
      </c>
      <c r="Y157" s="179">
        <f>X157*K157</f>
        <v>0</v>
      </c>
      <c r="Z157" s="179">
        <v>0</v>
      </c>
      <c r="AA157" s="180">
        <f>Z157*K157</f>
        <v>0</v>
      </c>
      <c r="AR157" s="19" t="s">
        <v>172</v>
      </c>
      <c r="AT157" s="19" t="s">
        <v>168</v>
      </c>
      <c r="AU157" s="19" t="s">
        <v>89</v>
      </c>
      <c r="AY157" s="19" t="s">
        <v>167</v>
      </c>
      <c r="BE157" s="118">
        <f>IF(U157="základná",N157,0)</f>
        <v>0</v>
      </c>
      <c r="BF157" s="118">
        <f>IF(U157="znížená",N157,0)</f>
        <v>0</v>
      </c>
      <c r="BG157" s="118">
        <f>IF(U157="zákl. prenesená",N157,0)</f>
        <v>0</v>
      </c>
      <c r="BH157" s="118">
        <f>IF(U157="zníž. prenesená",N157,0)</f>
        <v>0</v>
      </c>
      <c r="BI157" s="118">
        <f>IF(U157="nulová",N157,0)</f>
        <v>0</v>
      </c>
      <c r="BJ157" s="19" t="s">
        <v>89</v>
      </c>
      <c r="BK157" s="118">
        <f>ROUND(L157*K157,2)</f>
        <v>0</v>
      </c>
      <c r="BL157" s="19" t="s">
        <v>172</v>
      </c>
      <c r="BM157" s="19" t="s">
        <v>580</v>
      </c>
    </row>
    <row r="158" spans="2:65" s="1" customFormat="1" ht="38.25" customHeight="1">
      <c r="B158" s="35"/>
      <c r="C158" s="173" t="s">
        <v>279</v>
      </c>
      <c r="D158" s="173" t="s">
        <v>168</v>
      </c>
      <c r="E158" s="174" t="s">
        <v>581</v>
      </c>
      <c r="F158" s="240" t="s">
        <v>582</v>
      </c>
      <c r="G158" s="240"/>
      <c r="H158" s="240"/>
      <c r="I158" s="240"/>
      <c r="J158" s="175" t="s">
        <v>171</v>
      </c>
      <c r="K158" s="176">
        <v>52.16</v>
      </c>
      <c r="L158" s="243">
        <v>0</v>
      </c>
      <c r="M158" s="244"/>
      <c r="N158" s="239">
        <f>ROUND(L158*K158,2)</f>
        <v>0</v>
      </c>
      <c r="O158" s="239"/>
      <c r="P158" s="239"/>
      <c r="Q158" s="239"/>
      <c r="R158" s="37"/>
      <c r="T158" s="178" t="s">
        <v>20</v>
      </c>
      <c r="U158" s="44" t="s">
        <v>44</v>
      </c>
      <c r="V158" s="36"/>
      <c r="W158" s="179">
        <f>V158*K158</f>
        <v>0</v>
      </c>
      <c r="X158" s="179">
        <v>1.6000000000000001E-4</v>
      </c>
      <c r="Y158" s="179">
        <f>X158*K158</f>
        <v>8.3455999999999999E-3</v>
      </c>
      <c r="Z158" s="179">
        <v>0</v>
      </c>
      <c r="AA158" s="180">
        <f>Z158*K158</f>
        <v>0</v>
      </c>
      <c r="AR158" s="19" t="s">
        <v>172</v>
      </c>
      <c r="AT158" s="19" t="s">
        <v>168</v>
      </c>
      <c r="AU158" s="19" t="s">
        <v>89</v>
      </c>
      <c r="AY158" s="19" t="s">
        <v>167</v>
      </c>
      <c r="BE158" s="118">
        <f>IF(U158="základná",N158,0)</f>
        <v>0</v>
      </c>
      <c r="BF158" s="118">
        <f>IF(U158="znížená",N158,0)</f>
        <v>0</v>
      </c>
      <c r="BG158" s="118">
        <f>IF(U158="zákl. prenesená",N158,0)</f>
        <v>0</v>
      </c>
      <c r="BH158" s="118">
        <f>IF(U158="zníž. prenesená",N158,0)</f>
        <v>0</v>
      </c>
      <c r="BI158" s="118">
        <f>IF(U158="nulová",N158,0)</f>
        <v>0</v>
      </c>
      <c r="BJ158" s="19" t="s">
        <v>89</v>
      </c>
      <c r="BK158" s="118">
        <f>ROUND(L158*K158,2)</f>
        <v>0</v>
      </c>
      <c r="BL158" s="19" t="s">
        <v>172</v>
      </c>
      <c r="BM158" s="19" t="s">
        <v>583</v>
      </c>
    </row>
    <row r="159" spans="2:65" s="1" customFormat="1" ht="25.5" customHeight="1">
      <c r="B159" s="35"/>
      <c r="C159" s="173" t="s">
        <v>283</v>
      </c>
      <c r="D159" s="173" t="s">
        <v>168</v>
      </c>
      <c r="E159" s="174" t="s">
        <v>584</v>
      </c>
      <c r="F159" s="240" t="s">
        <v>585</v>
      </c>
      <c r="G159" s="240"/>
      <c r="H159" s="240"/>
      <c r="I159" s="240"/>
      <c r="J159" s="175" t="s">
        <v>171</v>
      </c>
      <c r="K159" s="176">
        <v>52.16</v>
      </c>
      <c r="L159" s="243">
        <v>0</v>
      </c>
      <c r="M159" s="244"/>
      <c r="N159" s="239">
        <f>ROUND(L159*K159,2)</f>
        <v>0</v>
      </c>
      <c r="O159" s="239"/>
      <c r="P159" s="239"/>
      <c r="Q159" s="239"/>
      <c r="R159" s="37"/>
      <c r="T159" s="178" t="s">
        <v>20</v>
      </c>
      <c r="U159" s="44" t="s">
        <v>44</v>
      </c>
      <c r="V159" s="36"/>
      <c r="W159" s="179">
        <f>V159*K159</f>
        <v>0</v>
      </c>
      <c r="X159" s="179">
        <v>8.0000000000000007E-5</v>
      </c>
      <c r="Y159" s="179">
        <f>X159*K159</f>
        <v>4.1727999999999999E-3</v>
      </c>
      <c r="Z159" s="179">
        <v>0</v>
      </c>
      <c r="AA159" s="180">
        <f>Z159*K159</f>
        <v>0</v>
      </c>
      <c r="AR159" s="19" t="s">
        <v>172</v>
      </c>
      <c r="AT159" s="19" t="s">
        <v>168</v>
      </c>
      <c r="AU159" s="19" t="s">
        <v>89</v>
      </c>
      <c r="AY159" s="19" t="s">
        <v>167</v>
      </c>
      <c r="BE159" s="118">
        <f>IF(U159="základná",N159,0)</f>
        <v>0</v>
      </c>
      <c r="BF159" s="118">
        <f>IF(U159="znížená",N159,0)</f>
        <v>0</v>
      </c>
      <c r="BG159" s="118">
        <f>IF(U159="zákl. prenesená",N159,0)</f>
        <v>0</v>
      </c>
      <c r="BH159" s="118">
        <f>IF(U159="zníž. prenesená",N159,0)</f>
        <v>0</v>
      </c>
      <c r="BI159" s="118">
        <f>IF(U159="nulová",N159,0)</f>
        <v>0</v>
      </c>
      <c r="BJ159" s="19" t="s">
        <v>89</v>
      </c>
      <c r="BK159" s="118">
        <f>ROUND(L159*K159,2)</f>
        <v>0</v>
      </c>
      <c r="BL159" s="19" t="s">
        <v>172</v>
      </c>
      <c r="BM159" s="19" t="s">
        <v>586</v>
      </c>
    </row>
    <row r="160" spans="2:65" s="1" customFormat="1" ht="25.5" customHeight="1">
      <c r="B160" s="35"/>
      <c r="C160" s="173" t="s">
        <v>287</v>
      </c>
      <c r="D160" s="173" t="s">
        <v>168</v>
      </c>
      <c r="E160" s="174" t="s">
        <v>587</v>
      </c>
      <c r="F160" s="240" t="s">
        <v>588</v>
      </c>
      <c r="G160" s="240"/>
      <c r="H160" s="240"/>
      <c r="I160" s="240"/>
      <c r="J160" s="175" t="s">
        <v>171</v>
      </c>
      <c r="K160" s="176">
        <v>52.16</v>
      </c>
      <c r="L160" s="243">
        <v>0</v>
      </c>
      <c r="M160" s="244"/>
      <c r="N160" s="239">
        <f>ROUND(L160*K160,2)</f>
        <v>0</v>
      </c>
      <c r="O160" s="239"/>
      <c r="P160" s="239"/>
      <c r="Q160" s="239"/>
      <c r="R160" s="37"/>
      <c r="T160" s="178" t="s">
        <v>20</v>
      </c>
      <c r="U160" s="44" t="s">
        <v>44</v>
      </c>
      <c r="V160" s="36"/>
      <c r="W160" s="179">
        <f>V160*K160</f>
        <v>0</v>
      </c>
      <c r="X160" s="179">
        <v>6.9999999999999994E-5</v>
      </c>
      <c r="Y160" s="179">
        <f>X160*K160</f>
        <v>3.6511999999999994E-3</v>
      </c>
      <c r="Z160" s="179">
        <v>0</v>
      </c>
      <c r="AA160" s="180">
        <f>Z160*K160</f>
        <v>0</v>
      </c>
      <c r="AR160" s="19" t="s">
        <v>172</v>
      </c>
      <c r="AT160" s="19" t="s">
        <v>168</v>
      </c>
      <c r="AU160" s="19" t="s">
        <v>89</v>
      </c>
      <c r="AY160" s="19" t="s">
        <v>167</v>
      </c>
      <c r="BE160" s="118">
        <f>IF(U160="základná",N160,0)</f>
        <v>0</v>
      </c>
      <c r="BF160" s="118">
        <f>IF(U160="znížená",N160,0)</f>
        <v>0</v>
      </c>
      <c r="BG160" s="118">
        <f>IF(U160="zákl. prenesená",N160,0)</f>
        <v>0</v>
      </c>
      <c r="BH160" s="118">
        <f>IF(U160="zníž. prenesená",N160,0)</f>
        <v>0</v>
      </c>
      <c r="BI160" s="118">
        <f>IF(U160="nulová",N160,0)</f>
        <v>0</v>
      </c>
      <c r="BJ160" s="19" t="s">
        <v>89</v>
      </c>
      <c r="BK160" s="118">
        <f>ROUND(L160*K160,2)</f>
        <v>0</v>
      </c>
      <c r="BL160" s="19" t="s">
        <v>172</v>
      </c>
      <c r="BM160" s="19" t="s">
        <v>589</v>
      </c>
    </row>
    <row r="161" spans="2:65" s="1" customFormat="1" ht="25.5" customHeight="1">
      <c r="B161" s="35"/>
      <c r="C161" s="173" t="s">
        <v>291</v>
      </c>
      <c r="D161" s="173" t="s">
        <v>168</v>
      </c>
      <c r="E161" s="174" t="s">
        <v>590</v>
      </c>
      <c r="F161" s="240" t="s">
        <v>591</v>
      </c>
      <c r="G161" s="240"/>
      <c r="H161" s="240"/>
      <c r="I161" s="240"/>
      <c r="J161" s="175" t="s">
        <v>171</v>
      </c>
      <c r="K161" s="176">
        <v>52.16</v>
      </c>
      <c r="L161" s="243">
        <v>0</v>
      </c>
      <c r="M161" s="244"/>
      <c r="N161" s="239">
        <f>ROUND(L161*K161,2)</f>
        <v>0</v>
      </c>
      <c r="O161" s="239"/>
      <c r="P161" s="239"/>
      <c r="Q161" s="239"/>
      <c r="R161" s="37"/>
      <c r="T161" s="178" t="s">
        <v>20</v>
      </c>
      <c r="U161" s="44" t="s">
        <v>44</v>
      </c>
      <c r="V161" s="36"/>
      <c r="W161" s="179">
        <f>V161*K161</f>
        <v>0</v>
      </c>
      <c r="X161" s="179">
        <v>0</v>
      </c>
      <c r="Y161" s="179">
        <f>X161*K161</f>
        <v>0</v>
      </c>
      <c r="Z161" s="179">
        <v>0</v>
      </c>
      <c r="AA161" s="180">
        <f>Z161*K161</f>
        <v>0</v>
      </c>
      <c r="AR161" s="19" t="s">
        <v>172</v>
      </c>
      <c r="AT161" s="19" t="s">
        <v>168</v>
      </c>
      <c r="AU161" s="19" t="s">
        <v>89</v>
      </c>
      <c r="AY161" s="19" t="s">
        <v>167</v>
      </c>
      <c r="BE161" s="118">
        <f>IF(U161="základná",N161,0)</f>
        <v>0</v>
      </c>
      <c r="BF161" s="118">
        <f>IF(U161="znížená",N161,0)</f>
        <v>0</v>
      </c>
      <c r="BG161" s="118">
        <f>IF(U161="zákl. prenesená",N161,0)</f>
        <v>0</v>
      </c>
      <c r="BH161" s="118">
        <f>IF(U161="zníž. prenesená",N161,0)</f>
        <v>0</v>
      </c>
      <c r="BI161" s="118">
        <f>IF(U161="nulová",N161,0)</f>
        <v>0</v>
      </c>
      <c r="BJ161" s="19" t="s">
        <v>89</v>
      </c>
      <c r="BK161" s="118">
        <f>ROUND(L161*K161,2)</f>
        <v>0</v>
      </c>
      <c r="BL161" s="19" t="s">
        <v>172</v>
      </c>
      <c r="BM161" s="19" t="s">
        <v>592</v>
      </c>
    </row>
    <row r="162" spans="2:65" s="1" customFormat="1" ht="49.95" customHeight="1">
      <c r="B162" s="35"/>
      <c r="C162" s="36"/>
      <c r="D162" s="164" t="s">
        <v>382</v>
      </c>
      <c r="E162" s="36"/>
      <c r="F162" s="36"/>
      <c r="G162" s="36"/>
      <c r="H162" s="36"/>
      <c r="I162" s="36"/>
      <c r="J162" s="36"/>
      <c r="K162" s="36"/>
      <c r="L162" s="36"/>
      <c r="M162" s="36"/>
      <c r="N162" s="248">
        <f t="shared" ref="N162:N167" si="25">BK162</f>
        <v>0</v>
      </c>
      <c r="O162" s="249"/>
      <c r="P162" s="249"/>
      <c r="Q162" s="249"/>
      <c r="R162" s="37"/>
      <c r="T162" s="149"/>
      <c r="U162" s="36"/>
      <c r="V162" s="36"/>
      <c r="W162" s="36"/>
      <c r="X162" s="36"/>
      <c r="Y162" s="36"/>
      <c r="Z162" s="36"/>
      <c r="AA162" s="78"/>
      <c r="AT162" s="19" t="s">
        <v>76</v>
      </c>
      <c r="AU162" s="19" t="s">
        <v>77</v>
      </c>
      <c r="AY162" s="19" t="s">
        <v>383</v>
      </c>
      <c r="BK162" s="118">
        <f>SUM(BK163:BK167)</f>
        <v>0</v>
      </c>
    </row>
    <row r="163" spans="2:65" s="1" customFormat="1" ht="22.35" customHeight="1">
      <c r="B163" s="35"/>
      <c r="C163" s="185" t="s">
        <v>20</v>
      </c>
      <c r="D163" s="185" t="s">
        <v>168</v>
      </c>
      <c r="E163" s="186" t="s">
        <v>20</v>
      </c>
      <c r="F163" s="242" t="s">
        <v>20</v>
      </c>
      <c r="G163" s="242"/>
      <c r="H163" s="242"/>
      <c r="I163" s="242"/>
      <c r="J163" s="187" t="s">
        <v>20</v>
      </c>
      <c r="K163" s="177"/>
      <c r="L163" s="243"/>
      <c r="M163" s="239"/>
      <c r="N163" s="239">
        <f t="shared" si="25"/>
        <v>0</v>
      </c>
      <c r="O163" s="239"/>
      <c r="P163" s="239"/>
      <c r="Q163" s="239"/>
      <c r="R163" s="37"/>
      <c r="T163" s="178" t="s">
        <v>20</v>
      </c>
      <c r="U163" s="188" t="s">
        <v>44</v>
      </c>
      <c r="V163" s="36"/>
      <c r="W163" s="36"/>
      <c r="X163" s="36"/>
      <c r="Y163" s="36"/>
      <c r="Z163" s="36"/>
      <c r="AA163" s="78"/>
      <c r="AT163" s="19" t="s">
        <v>383</v>
      </c>
      <c r="AU163" s="19" t="s">
        <v>84</v>
      </c>
      <c r="AY163" s="19" t="s">
        <v>383</v>
      </c>
      <c r="BE163" s="118">
        <f>IF(U163="základná",N163,0)</f>
        <v>0</v>
      </c>
      <c r="BF163" s="118">
        <f>IF(U163="znížená",N163,0)</f>
        <v>0</v>
      </c>
      <c r="BG163" s="118">
        <f>IF(U163="zákl. prenesená",N163,0)</f>
        <v>0</v>
      </c>
      <c r="BH163" s="118">
        <f>IF(U163="zníž. prenesená",N163,0)</f>
        <v>0</v>
      </c>
      <c r="BI163" s="118">
        <f>IF(U163="nulová",N163,0)</f>
        <v>0</v>
      </c>
      <c r="BJ163" s="19" t="s">
        <v>89</v>
      </c>
      <c r="BK163" s="118">
        <f>L163*K163</f>
        <v>0</v>
      </c>
    </row>
    <row r="164" spans="2:65" s="1" customFormat="1" ht="22.35" customHeight="1">
      <c r="B164" s="35"/>
      <c r="C164" s="185" t="s">
        <v>20</v>
      </c>
      <c r="D164" s="185" t="s">
        <v>168</v>
      </c>
      <c r="E164" s="186" t="s">
        <v>20</v>
      </c>
      <c r="F164" s="242" t="s">
        <v>20</v>
      </c>
      <c r="G164" s="242"/>
      <c r="H164" s="242"/>
      <c r="I164" s="242"/>
      <c r="J164" s="187" t="s">
        <v>20</v>
      </c>
      <c r="K164" s="177"/>
      <c r="L164" s="243"/>
      <c r="M164" s="239"/>
      <c r="N164" s="239">
        <f t="shared" si="25"/>
        <v>0</v>
      </c>
      <c r="O164" s="239"/>
      <c r="P164" s="239"/>
      <c r="Q164" s="239"/>
      <c r="R164" s="37"/>
      <c r="T164" s="178" t="s">
        <v>20</v>
      </c>
      <c r="U164" s="188" t="s">
        <v>44</v>
      </c>
      <c r="V164" s="36"/>
      <c r="W164" s="36"/>
      <c r="X164" s="36"/>
      <c r="Y164" s="36"/>
      <c r="Z164" s="36"/>
      <c r="AA164" s="78"/>
      <c r="AT164" s="19" t="s">
        <v>383</v>
      </c>
      <c r="AU164" s="19" t="s">
        <v>84</v>
      </c>
      <c r="AY164" s="19" t="s">
        <v>383</v>
      </c>
      <c r="BE164" s="118">
        <f>IF(U164="základná",N164,0)</f>
        <v>0</v>
      </c>
      <c r="BF164" s="118">
        <f>IF(U164="znížená",N164,0)</f>
        <v>0</v>
      </c>
      <c r="BG164" s="118">
        <f>IF(U164="zákl. prenesená",N164,0)</f>
        <v>0</v>
      </c>
      <c r="BH164" s="118">
        <f>IF(U164="zníž. prenesená",N164,0)</f>
        <v>0</v>
      </c>
      <c r="BI164" s="118">
        <f>IF(U164="nulová",N164,0)</f>
        <v>0</v>
      </c>
      <c r="BJ164" s="19" t="s">
        <v>89</v>
      </c>
      <c r="BK164" s="118">
        <f>L164*K164</f>
        <v>0</v>
      </c>
    </row>
    <row r="165" spans="2:65" s="1" customFormat="1" ht="22.35" customHeight="1">
      <c r="B165" s="35"/>
      <c r="C165" s="185" t="s">
        <v>20</v>
      </c>
      <c r="D165" s="185" t="s">
        <v>168</v>
      </c>
      <c r="E165" s="186" t="s">
        <v>20</v>
      </c>
      <c r="F165" s="242" t="s">
        <v>20</v>
      </c>
      <c r="G165" s="242"/>
      <c r="H165" s="242"/>
      <c r="I165" s="242"/>
      <c r="J165" s="187" t="s">
        <v>20</v>
      </c>
      <c r="K165" s="177"/>
      <c r="L165" s="243"/>
      <c r="M165" s="239"/>
      <c r="N165" s="239">
        <f t="shared" si="25"/>
        <v>0</v>
      </c>
      <c r="O165" s="239"/>
      <c r="P165" s="239"/>
      <c r="Q165" s="239"/>
      <c r="R165" s="37"/>
      <c r="T165" s="178" t="s">
        <v>20</v>
      </c>
      <c r="U165" s="188" t="s">
        <v>44</v>
      </c>
      <c r="V165" s="36"/>
      <c r="W165" s="36"/>
      <c r="X165" s="36"/>
      <c r="Y165" s="36"/>
      <c r="Z165" s="36"/>
      <c r="AA165" s="78"/>
      <c r="AT165" s="19" t="s">
        <v>383</v>
      </c>
      <c r="AU165" s="19" t="s">
        <v>84</v>
      </c>
      <c r="AY165" s="19" t="s">
        <v>383</v>
      </c>
      <c r="BE165" s="118">
        <f>IF(U165="základná",N165,0)</f>
        <v>0</v>
      </c>
      <c r="BF165" s="118">
        <f>IF(U165="znížená",N165,0)</f>
        <v>0</v>
      </c>
      <c r="BG165" s="118">
        <f>IF(U165="zákl. prenesená",N165,0)</f>
        <v>0</v>
      </c>
      <c r="BH165" s="118">
        <f>IF(U165="zníž. prenesená",N165,0)</f>
        <v>0</v>
      </c>
      <c r="BI165" s="118">
        <f>IF(U165="nulová",N165,0)</f>
        <v>0</v>
      </c>
      <c r="BJ165" s="19" t="s">
        <v>89</v>
      </c>
      <c r="BK165" s="118">
        <f>L165*K165</f>
        <v>0</v>
      </c>
    </row>
    <row r="166" spans="2:65" s="1" customFormat="1" ht="22.35" customHeight="1">
      <c r="B166" s="35"/>
      <c r="C166" s="185" t="s">
        <v>20</v>
      </c>
      <c r="D166" s="185" t="s">
        <v>168</v>
      </c>
      <c r="E166" s="186" t="s">
        <v>20</v>
      </c>
      <c r="F166" s="242" t="s">
        <v>20</v>
      </c>
      <c r="G166" s="242"/>
      <c r="H166" s="242"/>
      <c r="I166" s="242"/>
      <c r="J166" s="187" t="s">
        <v>20</v>
      </c>
      <c r="K166" s="177"/>
      <c r="L166" s="243"/>
      <c r="M166" s="239"/>
      <c r="N166" s="239">
        <f t="shared" si="25"/>
        <v>0</v>
      </c>
      <c r="O166" s="239"/>
      <c r="P166" s="239"/>
      <c r="Q166" s="239"/>
      <c r="R166" s="37"/>
      <c r="T166" s="178" t="s">
        <v>20</v>
      </c>
      <c r="U166" s="188" t="s">
        <v>44</v>
      </c>
      <c r="V166" s="36"/>
      <c r="W166" s="36"/>
      <c r="X166" s="36"/>
      <c r="Y166" s="36"/>
      <c r="Z166" s="36"/>
      <c r="AA166" s="78"/>
      <c r="AT166" s="19" t="s">
        <v>383</v>
      </c>
      <c r="AU166" s="19" t="s">
        <v>84</v>
      </c>
      <c r="AY166" s="19" t="s">
        <v>383</v>
      </c>
      <c r="BE166" s="118">
        <f>IF(U166="základná",N166,0)</f>
        <v>0</v>
      </c>
      <c r="BF166" s="118">
        <f>IF(U166="znížená",N166,0)</f>
        <v>0</v>
      </c>
      <c r="BG166" s="118">
        <f>IF(U166="zákl. prenesená",N166,0)</f>
        <v>0</v>
      </c>
      <c r="BH166" s="118">
        <f>IF(U166="zníž. prenesená",N166,0)</f>
        <v>0</v>
      </c>
      <c r="BI166" s="118">
        <f>IF(U166="nulová",N166,0)</f>
        <v>0</v>
      </c>
      <c r="BJ166" s="19" t="s">
        <v>89</v>
      </c>
      <c r="BK166" s="118">
        <f>L166*K166</f>
        <v>0</v>
      </c>
    </row>
    <row r="167" spans="2:65" s="1" customFormat="1" ht="22.35" customHeight="1">
      <c r="B167" s="35"/>
      <c r="C167" s="185" t="s">
        <v>20</v>
      </c>
      <c r="D167" s="185" t="s">
        <v>168</v>
      </c>
      <c r="E167" s="186" t="s">
        <v>20</v>
      </c>
      <c r="F167" s="242" t="s">
        <v>20</v>
      </c>
      <c r="G167" s="242"/>
      <c r="H167" s="242"/>
      <c r="I167" s="242"/>
      <c r="J167" s="187" t="s">
        <v>20</v>
      </c>
      <c r="K167" s="177"/>
      <c r="L167" s="243"/>
      <c r="M167" s="239"/>
      <c r="N167" s="239">
        <f t="shared" si="25"/>
        <v>0</v>
      </c>
      <c r="O167" s="239"/>
      <c r="P167" s="239"/>
      <c r="Q167" s="239"/>
      <c r="R167" s="37"/>
      <c r="T167" s="178" t="s">
        <v>20</v>
      </c>
      <c r="U167" s="188" t="s">
        <v>44</v>
      </c>
      <c r="V167" s="56"/>
      <c r="W167" s="56"/>
      <c r="X167" s="56"/>
      <c r="Y167" s="56"/>
      <c r="Z167" s="56"/>
      <c r="AA167" s="58"/>
      <c r="AT167" s="19" t="s">
        <v>383</v>
      </c>
      <c r="AU167" s="19" t="s">
        <v>84</v>
      </c>
      <c r="AY167" s="19" t="s">
        <v>383</v>
      </c>
      <c r="BE167" s="118">
        <f>IF(U167="základná",N167,0)</f>
        <v>0</v>
      </c>
      <c r="BF167" s="118">
        <f>IF(U167="znížená",N167,0)</f>
        <v>0</v>
      </c>
      <c r="BG167" s="118">
        <f>IF(U167="zákl. prenesená",N167,0)</f>
        <v>0</v>
      </c>
      <c r="BH167" s="118">
        <f>IF(U167="zníž. prenesená",N167,0)</f>
        <v>0</v>
      </c>
      <c r="BI167" s="118">
        <f>IF(U167="nulová",N167,0)</f>
        <v>0</v>
      </c>
      <c r="BJ167" s="19" t="s">
        <v>89</v>
      </c>
      <c r="BK167" s="118">
        <f>L167*K167</f>
        <v>0</v>
      </c>
    </row>
    <row r="168" spans="2:65" s="1" customFormat="1" ht="6.9" customHeight="1">
      <c r="B168" s="59"/>
      <c r="C168" s="60"/>
      <c r="D168" s="60"/>
      <c r="E168" s="60"/>
      <c r="F168" s="60"/>
      <c r="G168" s="60"/>
      <c r="H168" s="60"/>
      <c r="I168" s="60"/>
      <c r="J168" s="60"/>
      <c r="K168" s="60"/>
      <c r="L168" s="60"/>
      <c r="M168" s="60"/>
      <c r="N168" s="60"/>
      <c r="O168" s="60"/>
      <c r="P168" s="60"/>
      <c r="Q168" s="60"/>
      <c r="R168" s="61"/>
    </row>
  </sheetData>
  <sheetProtection algorithmName="SHA-512" hashValue="GE+zHgPD8Yoz6QnGuuMIbhHuDu4wdO5yylFffYJswIm0JywTOpVR1u25tm3qJOyU5fjh3jakd4eihoaZUVDXmQ==" saltValue="81EtFRlSCce7IY4MgO2baCk6dJ819kir3p50tTCKozVmQyhrjZWLscpZWTK1QReO6sf7zld0/bAo/hNUNid+XQ==" spinCount="10" sheet="1" objects="1" scenarios="1" formatColumns="0" formatRows="0"/>
  <mergeCells count="184">
    <mergeCell ref="C113:Q113"/>
    <mergeCell ref="F115:P115"/>
    <mergeCell ref="F116:P116"/>
    <mergeCell ref="F117:P117"/>
    <mergeCell ref="M119:P119"/>
    <mergeCell ref="M121:Q121"/>
    <mergeCell ref="M122:Q122"/>
    <mergeCell ref="F124:I124"/>
    <mergeCell ref="L124:M124"/>
    <mergeCell ref="N124:Q124"/>
    <mergeCell ref="N97:Q97"/>
    <mergeCell ref="N99:Q99"/>
    <mergeCell ref="N100:Q100"/>
    <mergeCell ref="N101:Q101"/>
    <mergeCell ref="N102:Q102"/>
    <mergeCell ref="N103:Q103"/>
    <mergeCell ref="N104:Q104"/>
    <mergeCell ref="N105:Q105"/>
    <mergeCell ref="L107:Q107"/>
    <mergeCell ref="M85:Q85"/>
    <mergeCell ref="C87:G87"/>
    <mergeCell ref="N87:Q87"/>
    <mergeCell ref="N89:Q89"/>
    <mergeCell ref="N96:Q96"/>
    <mergeCell ref="N94:Q94"/>
    <mergeCell ref="N90:Q90"/>
    <mergeCell ref="N91:Q91"/>
    <mergeCell ref="N92:Q92"/>
    <mergeCell ref="N93:Q93"/>
    <mergeCell ref="N95:Q95"/>
    <mergeCell ref="H37:J37"/>
    <mergeCell ref="M37:P37"/>
    <mergeCell ref="L39:P39"/>
    <mergeCell ref="C76:Q76"/>
    <mergeCell ref="F78:P78"/>
    <mergeCell ref="F79:P79"/>
    <mergeCell ref="F80:P80"/>
    <mergeCell ref="M82:P82"/>
    <mergeCell ref="M84:Q84"/>
    <mergeCell ref="M29:P29"/>
    <mergeCell ref="M31:P31"/>
    <mergeCell ref="H33:J33"/>
    <mergeCell ref="M33:P33"/>
    <mergeCell ref="H34:J34"/>
    <mergeCell ref="M34:P34"/>
    <mergeCell ref="H35:J35"/>
    <mergeCell ref="M35:P35"/>
    <mergeCell ref="H36:J36"/>
    <mergeCell ref="M36:P36"/>
    <mergeCell ref="E16:L16"/>
    <mergeCell ref="O16:P16"/>
    <mergeCell ref="O18:P18"/>
    <mergeCell ref="O19:P19"/>
    <mergeCell ref="H1:K1"/>
    <mergeCell ref="S2:AC2"/>
    <mergeCell ref="O21:P21"/>
    <mergeCell ref="M28:P28"/>
    <mergeCell ref="O22:P22"/>
    <mergeCell ref="E25:L25"/>
    <mergeCell ref="C2:Q2"/>
    <mergeCell ref="C4:Q4"/>
    <mergeCell ref="F6:P6"/>
    <mergeCell ref="F7:P7"/>
    <mergeCell ref="F8:P8"/>
    <mergeCell ref="O10:P10"/>
    <mergeCell ref="O12:P12"/>
    <mergeCell ref="O13:P13"/>
    <mergeCell ref="O15:P15"/>
    <mergeCell ref="N144:Q144"/>
    <mergeCell ref="N145:Q145"/>
    <mergeCell ref="N146:Q146"/>
    <mergeCell ref="N147:Q147"/>
    <mergeCell ref="N148:Q148"/>
    <mergeCell ref="N149:Q149"/>
    <mergeCell ref="N151:Q151"/>
    <mergeCell ref="N139:Q139"/>
    <mergeCell ref="N150:Q150"/>
    <mergeCell ref="N132:Q132"/>
    <mergeCell ref="N133:Q133"/>
    <mergeCell ref="N126:Q126"/>
    <mergeCell ref="N127:Q127"/>
    <mergeCell ref="N138:Q138"/>
    <mergeCell ref="N141:Q141"/>
    <mergeCell ref="N140:Q140"/>
    <mergeCell ref="N142:Q142"/>
    <mergeCell ref="N143:Q143"/>
    <mergeCell ref="N125:Q125"/>
    <mergeCell ref="F128:I128"/>
    <mergeCell ref="F129:I129"/>
    <mergeCell ref="L128:M128"/>
    <mergeCell ref="N128:Q128"/>
    <mergeCell ref="L129:M129"/>
    <mergeCell ref="N129:Q129"/>
    <mergeCell ref="N130:Q130"/>
    <mergeCell ref="N131:Q131"/>
    <mergeCell ref="F160:I160"/>
    <mergeCell ref="F161:I161"/>
    <mergeCell ref="F163:I163"/>
    <mergeCell ref="F164:I164"/>
    <mergeCell ref="F165:I165"/>
    <mergeCell ref="L146:M146"/>
    <mergeCell ref="L147:M147"/>
    <mergeCell ref="L148:M148"/>
    <mergeCell ref="L149:M149"/>
    <mergeCell ref="L151:M151"/>
    <mergeCell ref="L154:M154"/>
    <mergeCell ref="L155:M155"/>
    <mergeCell ref="L157:M157"/>
    <mergeCell ref="L158:M158"/>
    <mergeCell ref="L159:M159"/>
    <mergeCell ref="L160:M160"/>
    <mergeCell ref="L161:M161"/>
    <mergeCell ref="L163:M163"/>
    <mergeCell ref="L164:M164"/>
    <mergeCell ref="L165:M165"/>
    <mergeCell ref="N155:Q155"/>
    <mergeCell ref="N154:Q154"/>
    <mergeCell ref="N153:Q153"/>
    <mergeCell ref="N156:Q156"/>
    <mergeCell ref="F146:I146"/>
    <mergeCell ref="F147:I147"/>
    <mergeCell ref="F148:I148"/>
    <mergeCell ref="F149:I149"/>
    <mergeCell ref="F151:I151"/>
    <mergeCell ref="F154:I154"/>
    <mergeCell ref="F155:I155"/>
    <mergeCell ref="N152:Q152"/>
    <mergeCell ref="N167:Q167"/>
    <mergeCell ref="N162:Q162"/>
    <mergeCell ref="N137:Q137"/>
    <mergeCell ref="N134:Q134"/>
    <mergeCell ref="N135:Q135"/>
    <mergeCell ref="N136:Q136"/>
    <mergeCell ref="F130:I130"/>
    <mergeCell ref="F133:I133"/>
    <mergeCell ref="F132:I132"/>
    <mergeCell ref="F131:I131"/>
    <mergeCell ref="F134:I134"/>
    <mergeCell ref="F135:I135"/>
    <mergeCell ref="F136:I136"/>
    <mergeCell ref="F137:I137"/>
    <mergeCell ref="F138:I138"/>
    <mergeCell ref="F140:I140"/>
    <mergeCell ref="F141:I141"/>
    <mergeCell ref="F142:I142"/>
    <mergeCell ref="F143:I143"/>
    <mergeCell ref="F144:I144"/>
    <mergeCell ref="F145:I145"/>
    <mergeCell ref="L130:M130"/>
    <mergeCell ref="L135:M135"/>
    <mergeCell ref="L131:M131"/>
    <mergeCell ref="N159:Q159"/>
    <mergeCell ref="N157:Q157"/>
    <mergeCell ref="N158:Q158"/>
    <mergeCell ref="N160:Q160"/>
    <mergeCell ref="N161:Q161"/>
    <mergeCell ref="N163:Q163"/>
    <mergeCell ref="N164:Q164"/>
    <mergeCell ref="N165:Q165"/>
    <mergeCell ref="N166:Q166"/>
    <mergeCell ref="F167:I167"/>
    <mergeCell ref="F166:I166"/>
    <mergeCell ref="D103:H103"/>
    <mergeCell ref="D100:H100"/>
    <mergeCell ref="D101:H101"/>
    <mergeCell ref="D102:H102"/>
    <mergeCell ref="D104:H104"/>
    <mergeCell ref="L167:M167"/>
    <mergeCell ref="L166:M166"/>
    <mergeCell ref="L132:M132"/>
    <mergeCell ref="L133:M133"/>
    <mergeCell ref="L134:M134"/>
    <mergeCell ref="L136:M136"/>
    <mergeCell ref="L137:M137"/>
    <mergeCell ref="L138:M138"/>
    <mergeCell ref="L140:M140"/>
    <mergeCell ref="L141:M141"/>
    <mergeCell ref="L142:M142"/>
    <mergeCell ref="L143:M143"/>
    <mergeCell ref="L144:M144"/>
    <mergeCell ref="L145:M145"/>
    <mergeCell ref="F157:I157"/>
    <mergeCell ref="F158:I158"/>
    <mergeCell ref="F159:I159"/>
  </mergeCells>
  <dataValidations count="2">
    <dataValidation type="list" allowBlank="1" showInputMessage="1" showErrorMessage="1" error="Povolené sú hodnoty K, M." sqref="D163:D168">
      <formula1>"K, M"</formula1>
    </dataValidation>
    <dataValidation type="list" allowBlank="1" showInputMessage="1" showErrorMessage="1" error="Povolené sú hodnoty základná, znížená, nulová." sqref="U163:U168">
      <formula1>"základná, znížená, nulová"</formula1>
    </dataValidation>
  </dataValidations>
  <hyperlinks>
    <hyperlink ref="F1:G1" location="C2" display="1) Krycí list rozpočtu"/>
    <hyperlink ref="H1:K1" location="C87" display="2) Rekapitulácia rozpočtu"/>
    <hyperlink ref="L1" location="C124" display="3) Rozpočet"/>
    <hyperlink ref="S1:T1" location="'Rekapitulácia stavby'!C2" display="Rekapitulácia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56"/>
  <sheetViews>
    <sheetView showGridLines="0" workbookViewId="0">
      <pane ySplit="1" topLeftCell="A2" activePane="bottomLeft" state="frozen"/>
      <selection pane="bottomLeft"/>
    </sheetView>
  </sheetViews>
  <sheetFormatPr defaultRowHeight="14.4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7" width="11.140625" customWidth="1"/>
    <col min="8" max="8" width="12.42578125" customWidth="1"/>
    <col min="9" max="9" width="7" customWidth="1"/>
    <col min="10" max="10" width="5.140625" customWidth="1"/>
    <col min="11" max="11" width="11.42578125" customWidth="1"/>
    <col min="12" max="12" width="12" customWidth="1"/>
    <col min="13" max="14" width="6" customWidth="1"/>
    <col min="15" max="15" width="2" customWidth="1"/>
    <col min="16" max="16" width="12.42578125" customWidth="1"/>
    <col min="17" max="17" width="4.140625" customWidth="1"/>
    <col min="18" max="18" width="1.7109375" customWidth="1"/>
    <col min="19" max="19" width="8.140625" customWidth="1"/>
    <col min="20" max="20" width="29.7109375" customWidth="1"/>
    <col min="21" max="21" width="16.28515625" customWidth="1"/>
    <col min="22" max="22" width="12.28515625" customWidth="1"/>
    <col min="23" max="23" width="16.28515625" customWidth="1"/>
    <col min="24" max="24" width="12.140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66" ht="21.75" customHeight="1">
      <c r="A1" s="125"/>
      <c r="B1" s="12"/>
      <c r="C1" s="12"/>
      <c r="D1" s="13" t="s">
        <v>1</v>
      </c>
      <c r="E1" s="12"/>
      <c r="F1" s="14" t="s">
        <v>121</v>
      </c>
      <c r="G1" s="14"/>
      <c r="H1" s="259" t="s">
        <v>122</v>
      </c>
      <c r="I1" s="259"/>
      <c r="J1" s="259"/>
      <c r="K1" s="259"/>
      <c r="L1" s="14" t="s">
        <v>123</v>
      </c>
      <c r="M1" s="12"/>
      <c r="N1" s="12"/>
      <c r="O1" s="13" t="s">
        <v>124</v>
      </c>
      <c r="P1" s="12"/>
      <c r="Q1" s="12"/>
      <c r="R1" s="12"/>
      <c r="S1" s="14" t="s">
        <v>125</v>
      </c>
      <c r="T1" s="14"/>
      <c r="U1" s="125"/>
      <c r="V1" s="12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</row>
    <row r="2" spans="1:66" ht="36.9" customHeight="1">
      <c r="C2" s="201" t="s">
        <v>7</v>
      </c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S2" s="206"/>
      <c r="T2" s="206"/>
      <c r="U2" s="206"/>
      <c r="V2" s="206"/>
      <c r="W2" s="206"/>
      <c r="X2" s="206"/>
      <c r="Y2" s="206"/>
      <c r="Z2" s="206"/>
      <c r="AA2" s="206"/>
      <c r="AB2" s="206"/>
      <c r="AC2" s="206"/>
      <c r="AT2" s="19" t="s">
        <v>108</v>
      </c>
    </row>
    <row r="3" spans="1:66" ht="6.9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2"/>
      <c r="AT3" s="19" t="s">
        <v>77</v>
      </c>
    </row>
    <row r="4" spans="1:66" ht="36.9" customHeight="1">
      <c r="B4" s="23"/>
      <c r="C4" s="203" t="s">
        <v>126</v>
      </c>
      <c r="D4" s="204"/>
      <c r="E4" s="204"/>
      <c r="F4" s="204"/>
      <c r="G4" s="204"/>
      <c r="H4" s="204"/>
      <c r="I4" s="204"/>
      <c r="J4" s="204"/>
      <c r="K4" s="204"/>
      <c r="L4" s="204"/>
      <c r="M4" s="204"/>
      <c r="N4" s="204"/>
      <c r="O4" s="204"/>
      <c r="P4" s="204"/>
      <c r="Q4" s="204"/>
      <c r="R4" s="24"/>
      <c r="T4" s="18" t="s">
        <v>12</v>
      </c>
      <c r="AT4" s="19" t="s">
        <v>6</v>
      </c>
    </row>
    <row r="5" spans="1:66" ht="6.9" customHeight="1">
      <c r="B5" s="23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4"/>
    </row>
    <row r="6" spans="1:66" ht="25.35" customHeight="1">
      <c r="B6" s="23"/>
      <c r="C6" s="26"/>
      <c r="D6" s="30" t="s">
        <v>17</v>
      </c>
      <c r="E6" s="26"/>
      <c r="F6" s="252" t="str">
        <f>'Rekapitulácia stavby'!K6</f>
        <v>Oprava porúch administratívnej budovy - Okresný súd Bratislava V.</v>
      </c>
      <c r="G6" s="253"/>
      <c r="H6" s="253"/>
      <c r="I6" s="253"/>
      <c r="J6" s="253"/>
      <c r="K6" s="253"/>
      <c r="L6" s="253"/>
      <c r="M6" s="253"/>
      <c r="N6" s="253"/>
      <c r="O6" s="253"/>
      <c r="P6" s="253"/>
      <c r="Q6" s="26"/>
      <c r="R6" s="24"/>
    </row>
    <row r="7" spans="1:66" ht="25.35" customHeight="1">
      <c r="B7" s="23"/>
      <c r="C7" s="26"/>
      <c r="D7" s="30" t="s">
        <v>127</v>
      </c>
      <c r="E7" s="26"/>
      <c r="F7" s="252" t="s">
        <v>128</v>
      </c>
      <c r="G7" s="197"/>
      <c r="H7" s="197"/>
      <c r="I7" s="197"/>
      <c r="J7" s="197"/>
      <c r="K7" s="197"/>
      <c r="L7" s="197"/>
      <c r="M7" s="197"/>
      <c r="N7" s="197"/>
      <c r="O7" s="197"/>
      <c r="P7" s="197"/>
      <c r="Q7" s="26"/>
      <c r="R7" s="24"/>
    </row>
    <row r="8" spans="1:66" s="1" customFormat="1" ht="32.85" customHeight="1">
      <c r="B8" s="35"/>
      <c r="C8" s="36"/>
      <c r="D8" s="29" t="s">
        <v>129</v>
      </c>
      <c r="E8" s="36"/>
      <c r="F8" s="210" t="s">
        <v>610</v>
      </c>
      <c r="G8" s="254"/>
      <c r="H8" s="254"/>
      <c r="I8" s="254"/>
      <c r="J8" s="254"/>
      <c r="K8" s="254"/>
      <c r="L8" s="254"/>
      <c r="M8" s="254"/>
      <c r="N8" s="254"/>
      <c r="O8" s="254"/>
      <c r="P8" s="254"/>
      <c r="Q8" s="36"/>
      <c r="R8" s="37"/>
    </row>
    <row r="9" spans="1:66" s="1" customFormat="1" ht="14.4" customHeight="1">
      <c r="B9" s="35"/>
      <c r="C9" s="36"/>
      <c r="D9" s="30" t="s">
        <v>19</v>
      </c>
      <c r="E9" s="36"/>
      <c r="F9" s="28" t="s">
        <v>20</v>
      </c>
      <c r="G9" s="36"/>
      <c r="H9" s="36"/>
      <c r="I9" s="36"/>
      <c r="J9" s="36"/>
      <c r="K9" s="36"/>
      <c r="L9" s="36"/>
      <c r="M9" s="30" t="s">
        <v>21</v>
      </c>
      <c r="N9" s="36"/>
      <c r="O9" s="28" t="s">
        <v>20</v>
      </c>
      <c r="P9" s="36"/>
      <c r="Q9" s="36"/>
      <c r="R9" s="37"/>
    </row>
    <row r="10" spans="1:66" s="1" customFormat="1" ht="14.4" customHeight="1">
      <c r="B10" s="35"/>
      <c r="C10" s="36"/>
      <c r="D10" s="30" t="s">
        <v>22</v>
      </c>
      <c r="E10" s="36"/>
      <c r="F10" s="28" t="s">
        <v>23</v>
      </c>
      <c r="G10" s="36"/>
      <c r="H10" s="36"/>
      <c r="I10" s="36"/>
      <c r="J10" s="36"/>
      <c r="K10" s="36"/>
      <c r="L10" s="36"/>
      <c r="M10" s="30" t="s">
        <v>24</v>
      </c>
      <c r="N10" s="36"/>
      <c r="O10" s="255" t="str">
        <f>'Rekapitulácia stavby'!AN8</f>
        <v>10. 5. 2018</v>
      </c>
      <c r="P10" s="256"/>
      <c r="Q10" s="36"/>
      <c r="R10" s="37"/>
    </row>
    <row r="11" spans="1:66" s="1" customFormat="1" ht="10.8" customHeight="1">
      <c r="B11" s="35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7"/>
    </row>
    <row r="12" spans="1:66" s="1" customFormat="1" ht="14.4" customHeight="1">
      <c r="B12" s="35"/>
      <c r="C12" s="36"/>
      <c r="D12" s="30" t="s">
        <v>26</v>
      </c>
      <c r="E12" s="36"/>
      <c r="F12" s="36"/>
      <c r="G12" s="36"/>
      <c r="H12" s="36"/>
      <c r="I12" s="36"/>
      <c r="J12" s="36"/>
      <c r="K12" s="36"/>
      <c r="L12" s="36"/>
      <c r="M12" s="30" t="s">
        <v>27</v>
      </c>
      <c r="N12" s="36"/>
      <c r="O12" s="207" t="s">
        <v>20</v>
      </c>
      <c r="P12" s="207"/>
      <c r="Q12" s="36"/>
      <c r="R12" s="37"/>
    </row>
    <row r="13" spans="1:66" s="1" customFormat="1" ht="18" customHeight="1">
      <c r="B13" s="35"/>
      <c r="C13" s="36"/>
      <c r="D13" s="36"/>
      <c r="E13" s="28" t="s">
        <v>28</v>
      </c>
      <c r="F13" s="36"/>
      <c r="G13" s="36"/>
      <c r="H13" s="36"/>
      <c r="I13" s="36"/>
      <c r="J13" s="36"/>
      <c r="K13" s="36"/>
      <c r="L13" s="36"/>
      <c r="M13" s="30" t="s">
        <v>29</v>
      </c>
      <c r="N13" s="36"/>
      <c r="O13" s="207" t="s">
        <v>20</v>
      </c>
      <c r="P13" s="207"/>
      <c r="Q13" s="36"/>
      <c r="R13" s="37"/>
    </row>
    <row r="14" spans="1:66" s="1" customFormat="1" ht="6.9" customHeight="1">
      <c r="B14" s="35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7"/>
    </row>
    <row r="15" spans="1:66" s="1" customFormat="1" ht="14.4" customHeight="1">
      <c r="B15" s="35"/>
      <c r="C15" s="36"/>
      <c r="D15" s="30" t="s">
        <v>30</v>
      </c>
      <c r="E15" s="36"/>
      <c r="F15" s="36"/>
      <c r="G15" s="36"/>
      <c r="H15" s="36"/>
      <c r="I15" s="36"/>
      <c r="J15" s="36"/>
      <c r="K15" s="36"/>
      <c r="L15" s="36"/>
      <c r="M15" s="30" t="s">
        <v>27</v>
      </c>
      <c r="N15" s="36"/>
      <c r="O15" s="257" t="str">
        <f>IF('Rekapitulácia stavby'!AN13="","",'Rekapitulácia stavby'!AN13)</f>
        <v>Vyplň údaj</v>
      </c>
      <c r="P15" s="207"/>
      <c r="Q15" s="36"/>
      <c r="R15" s="37"/>
    </row>
    <row r="16" spans="1:66" s="1" customFormat="1" ht="18" customHeight="1">
      <c r="B16" s="35"/>
      <c r="C16" s="36"/>
      <c r="D16" s="36"/>
      <c r="E16" s="257" t="str">
        <f>IF('Rekapitulácia stavby'!E14="","",'Rekapitulácia stavby'!E14)</f>
        <v>Vyplň údaj</v>
      </c>
      <c r="F16" s="258"/>
      <c r="G16" s="258"/>
      <c r="H16" s="258"/>
      <c r="I16" s="258"/>
      <c r="J16" s="258"/>
      <c r="K16" s="258"/>
      <c r="L16" s="258"/>
      <c r="M16" s="30" t="s">
        <v>29</v>
      </c>
      <c r="N16" s="36"/>
      <c r="O16" s="257" t="str">
        <f>IF('Rekapitulácia stavby'!AN14="","",'Rekapitulácia stavby'!AN14)</f>
        <v>Vyplň údaj</v>
      </c>
      <c r="P16" s="207"/>
      <c r="Q16" s="36"/>
      <c r="R16" s="37"/>
    </row>
    <row r="17" spans="2:18" s="1" customFormat="1" ht="6.9" customHeight="1">
      <c r="B17" s="35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7"/>
    </row>
    <row r="18" spans="2:18" s="1" customFormat="1" ht="14.4" customHeight="1">
      <c r="B18" s="35"/>
      <c r="C18" s="36"/>
      <c r="D18" s="30" t="s">
        <v>32</v>
      </c>
      <c r="E18" s="36"/>
      <c r="F18" s="36"/>
      <c r="G18" s="36"/>
      <c r="H18" s="36"/>
      <c r="I18" s="36"/>
      <c r="J18" s="36"/>
      <c r="K18" s="36"/>
      <c r="L18" s="36"/>
      <c r="M18" s="30" t="s">
        <v>27</v>
      </c>
      <c r="N18" s="36"/>
      <c r="O18" s="207" t="s">
        <v>20</v>
      </c>
      <c r="P18" s="207"/>
      <c r="Q18" s="36"/>
      <c r="R18" s="37"/>
    </row>
    <row r="19" spans="2:18" s="1" customFormat="1" ht="18" customHeight="1">
      <c r="B19" s="35"/>
      <c r="C19" s="36"/>
      <c r="D19" s="36"/>
      <c r="E19" s="28" t="s">
        <v>33</v>
      </c>
      <c r="F19" s="36"/>
      <c r="G19" s="36"/>
      <c r="H19" s="36"/>
      <c r="I19" s="36"/>
      <c r="J19" s="36"/>
      <c r="K19" s="36"/>
      <c r="L19" s="36"/>
      <c r="M19" s="30" t="s">
        <v>29</v>
      </c>
      <c r="N19" s="36"/>
      <c r="O19" s="207" t="s">
        <v>20</v>
      </c>
      <c r="P19" s="207"/>
      <c r="Q19" s="36"/>
      <c r="R19" s="37"/>
    </row>
    <row r="20" spans="2:18" s="1" customFormat="1" ht="6.9" customHeight="1">
      <c r="B20" s="35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7"/>
    </row>
    <row r="21" spans="2:18" s="1" customFormat="1" ht="14.4" customHeight="1">
      <c r="B21" s="35"/>
      <c r="C21" s="36"/>
      <c r="D21" s="30" t="s">
        <v>35</v>
      </c>
      <c r="E21" s="36"/>
      <c r="F21" s="36"/>
      <c r="G21" s="36"/>
      <c r="H21" s="36"/>
      <c r="I21" s="36"/>
      <c r="J21" s="36"/>
      <c r="K21" s="36"/>
      <c r="L21" s="36"/>
      <c r="M21" s="30" t="s">
        <v>27</v>
      </c>
      <c r="N21" s="36"/>
      <c r="O21" s="207" t="str">
        <f>IF('Rekapitulácia stavby'!AN19="","",'Rekapitulácia stavby'!AN19)</f>
        <v/>
      </c>
      <c r="P21" s="207"/>
      <c r="Q21" s="36"/>
      <c r="R21" s="37"/>
    </row>
    <row r="22" spans="2:18" s="1" customFormat="1" ht="18" customHeight="1">
      <c r="B22" s="35"/>
      <c r="C22" s="36"/>
      <c r="D22" s="36"/>
      <c r="E22" s="28" t="str">
        <f>IF('Rekapitulácia stavby'!E20="","",'Rekapitulácia stavby'!E20)</f>
        <v xml:space="preserve"> </v>
      </c>
      <c r="F22" s="36"/>
      <c r="G22" s="36"/>
      <c r="H22" s="36"/>
      <c r="I22" s="36"/>
      <c r="J22" s="36"/>
      <c r="K22" s="36"/>
      <c r="L22" s="36"/>
      <c r="M22" s="30" t="s">
        <v>29</v>
      </c>
      <c r="N22" s="36"/>
      <c r="O22" s="207" t="str">
        <f>IF('Rekapitulácia stavby'!AN20="","",'Rekapitulácia stavby'!AN20)</f>
        <v/>
      </c>
      <c r="P22" s="207"/>
      <c r="Q22" s="36"/>
      <c r="R22" s="37"/>
    </row>
    <row r="23" spans="2:18" s="1" customFormat="1" ht="6.9" customHeight="1">
      <c r="B23" s="35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7"/>
    </row>
    <row r="24" spans="2:18" s="1" customFormat="1" ht="14.4" customHeight="1">
      <c r="B24" s="35"/>
      <c r="C24" s="36"/>
      <c r="D24" s="30" t="s">
        <v>37</v>
      </c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7"/>
    </row>
    <row r="25" spans="2:18" s="1" customFormat="1" ht="16.5" customHeight="1">
      <c r="B25" s="35"/>
      <c r="C25" s="36"/>
      <c r="D25" s="36"/>
      <c r="E25" s="195" t="s">
        <v>20</v>
      </c>
      <c r="F25" s="195"/>
      <c r="G25" s="195"/>
      <c r="H25" s="195"/>
      <c r="I25" s="195"/>
      <c r="J25" s="195"/>
      <c r="K25" s="195"/>
      <c r="L25" s="195"/>
      <c r="M25" s="36"/>
      <c r="N25" s="36"/>
      <c r="O25" s="36"/>
      <c r="P25" s="36"/>
      <c r="Q25" s="36"/>
      <c r="R25" s="37"/>
    </row>
    <row r="26" spans="2:18" s="1" customFormat="1" ht="6.9" customHeight="1">
      <c r="B26" s="35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7"/>
    </row>
    <row r="27" spans="2:18" s="1" customFormat="1" ht="6.9" customHeight="1">
      <c r="B27" s="35"/>
      <c r="C27" s="36"/>
      <c r="D27" s="51"/>
      <c r="E27" s="51"/>
      <c r="F27" s="51"/>
      <c r="G27" s="51"/>
      <c r="H27" s="51"/>
      <c r="I27" s="51"/>
      <c r="J27" s="51"/>
      <c r="K27" s="51"/>
      <c r="L27" s="51"/>
      <c r="M27" s="51"/>
      <c r="N27" s="51"/>
      <c r="O27" s="51"/>
      <c r="P27" s="51"/>
      <c r="Q27" s="36"/>
      <c r="R27" s="37"/>
    </row>
    <row r="28" spans="2:18" s="1" customFormat="1" ht="14.4" customHeight="1">
      <c r="B28" s="35"/>
      <c r="C28" s="36"/>
      <c r="D28" s="126" t="s">
        <v>131</v>
      </c>
      <c r="E28" s="36"/>
      <c r="F28" s="36"/>
      <c r="G28" s="36"/>
      <c r="H28" s="36"/>
      <c r="I28" s="36"/>
      <c r="J28" s="36"/>
      <c r="K28" s="36"/>
      <c r="L28" s="36"/>
      <c r="M28" s="196">
        <f>N89</f>
        <v>0</v>
      </c>
      <c r="N28" s="196"/>
      <c r="O28" s="196"/>
      <c r="P28" s="196"/>
      <c r="Q28" s="36"/>
      <c r="R28" s="37"/>
    </row>
    <row r="29" spans="2:18" s="1" customFormat="1" ht="14.4" customHeight="1">
      <c r="B29" s="35"/>
      <c r="C29" s="36"/>
      <c r="D29" s="34" t="s">
        <v>115</v>
      </c>
      <c r="E29" s="36"/>
      <c r="F29" s="36"/>
      <c r="G29" s="36"/>
      <c r="H29" s="36"/>
      <c r="I29" s="36"/>
      <c r="J29" s="36"/>
      <c r="K29" s="36"/>
      <c r="L29" s="36"/>
      <c r="M29" s="196">
        <f>N98</f>
        <v>0</v>
      </c>
      <c r="N29" s="196"/>
      <c r="O29" s="196"/>
      <c r="P29" s="196"/>
      <c r="Q29" s="36"/>
      <c r="R29" s="37"/>
    </row>
    <row r="30" spans="2:18" s="1" customFormat="1" ht="6.9" customHeight="1">
      <c r="B30" s="35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7"/>
    </row>
    <row r="31" spans="2:18" s="1" customFormat="1" ht="25.35" customHeight="1">
      <c r="B31" s="35"/>
      <c r="C31" s="36"/>
      <c r="D31" s="127" t="s">
        <v>40</v>
      </c>
      <c r="E31" s="36"/>
      <c r="F31" s="36"/>
      <c r="G31" s="36"/>
      <c r="H31" s="36"/>
      <c r="I31" s="36"/>
      <c r="J31" s="36"/>
      <c r="K31" s="36"/>
      <c r="L31" s="36"/>
      <c r="M31" s="260">
        <f>ROUND(M28+M29,2)</f>
        <v>0</v>
      </c>
      <c r="N31" s="254"/>
      <c r="O31" s="254"/>
      <c r="P31" s="254"/>
      <c r="Q31" s="36"/>
      <c r="R31" s="37"/>
    </row>
    <row r="32" spans="2:18" s="1" customFormat="1" ht="6.9" customHeight="1">
      <c r="B32" s="35"/>
      <c r="C32" s="36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36"/>
      <c r="R32" s="37"/>
    </row>
    <row r="33" spans="2:18" s="1" customFormat="1" ht="14.4" customHeight="1">
      <c r="B33" s="35"/>
      <c r="C33" s="36"/>
      <c r="D33" s="42" t="s">
        <v>41</v>
      </c>
      <c r="E33" s="42" t="s">
        <v>42</v>
      </c>
      <c r="F33" s="43">
        <v>0.2</v>
      </c>
      <c r="G33" s="128" t="s">
        <v>43</v>
      </c>
      <c r="H33" s="261">
        <f>ROUND((((SUM(BE98:BE105)+SUM(BE124:BE149))+SUM(BE151:BE155))),2)</f>
        <v>0</v>
      </c>
      <c r="I33" s="254"/>
      <c r="J33" s="254"/>
      <c r="K33" s="36"/>
      <c r="L33" s="36"/>
      <c r="M33" s="261">
        <f>ROUND(((ROUND((SUM(BE98:BE105)+SUM(BE124:BE149)), 2)*F33)+SUM(BE151:BE155)*F33),2)</f>
        <v>0</v>
      </c>
      <c r="N33" s="254"/>
      <c r="O33" s="254"/>
      <c r="P33" s="254"/>
      <c r="Q33" s="36"/>
      <c r="R33" s="37"/>
    </row>
    <row r="34" spans="2:18" s="1" customFormat="1" ht="14.4" customHeight="1">
      <c r="B34" s="35"/>
      <c r="C34" s="36"/>
      <c r="D34" s="36"/>
      <c r="E34" s="42" t="s">
        <v>44</v>
      </c>
      <c r="F34" s="43">
        <v>0.2</v>
      </c>
      <c r="G34" s="128" t="s">
        <v>43</v>
      </c>
      <c r="H34" s="261">
        <f>ROUND((((SUM(BF98:BF105)+SUM(BF124:BF149))+SUM(BF151:BF155))),2)</f>
        <v>0</v>
      </c>
      <c r="I34" s="254"/>
      <c r="J34" s="254"/>
      <c r="K34" s="36"/>
      <c r="L34" s="36"/>
      <c r="M34" s="261">
        <f>ROUND(((ROUND((SUM(BF98:BF105)+SUM(BF124:BF149)), 2)*F34)+SUM(BF151:BF155)*F34),2)</f>
        <v>0</v>
      </c>
      <c r="N34" s="254"/>
      <c r="O34" s="254"/>
      <c r="P34" s="254"/>
      <c r="Q34" s="36"/>
      <c r="R34" s="37"/>
    </row>
    <row r="35" spans="2:18" s="1" customFormat="1" ht="14.4" hidden="1" customHeight="1">
      <c r="B35" s="35"/>
      <c r="C35" s="36"/>
      <c r="D35" s="36"/>
      <c r="E35" s="42" t="s">
        <v>45</v>
      </c>
      <c r="F35" s="43">
        <v>0.2</v>
      </c>
      <c r="G35" s="128" t="s">
        <v>43</v>
      </c>
      <c r="H35" s="261">
        <f>ROUND((((SUM(BG98:BG105)+SUM(BG124:BG149))+SUM(BG151:BG155))),2)</f>
        <v>0</v>
      </c>
      <c r="I35" s="254"/>
      <c r="J35" s="254"/>
      <c r="K35" s="36"/>
      <c r="L35" s="36"/>
      <c r="M35" s="261">
        <v>0</v>
      </c>
      <c r="N35" s="254"/>
      <c r="O35" s="254"/>
      <c r="P35" s="254"/>
      <c r="Q35" s="36"/>
      <c r="R35" s="37"/>
    </row>
    <row r="36" spans="2:18" s="1" customFormat="1" ht="14.4" hidden="1" customHeight="1">
      <c r="B36" s="35"/>
      <c r="C36" s="36"/>
      <c r="D36" s="36"/>
      <c r="E36" s="42" t="s">
        <v>46</v>
      </c>
      <c r="F36" s="43">
        <v>0.2</v>
      </c>
      <c r="G36" s="128" t="s">
        <v>43</v>
      </c>
      <c r="H36" s="261">
        <f>ROUND((((SUM(BH98:BH105)+SUM(BH124:BH149))+SUM(BH151:BH155))),2)</f>
        <v>0</v>
      </c>
      <c r="I36" s="254"/>
      <c r="J36" s="254"/>
      <c r="K36" s="36"/>
      <c r="L36" s="36"/>
      <c r="M36" s="261">
        <v>0</v>
      </c>
      <c r="N36" s="254"/>
      <c r="O36" s="254"/>
      <c r="P36" s="254"/>
      <c r="Q36" s="36"/>
      <c r="R36" s="37"/>
    </row>
    <row r="37" spans="2:18" s="1" customFormat="1" ht="14.4" hidden="1" customHeight="1">
      <c r="B37" s="35"/>
      <c r="C37" s="36"/>
      <c r="D37" s="36"/>
      <c r="E37" s="42" t="s">
        <v>47</v>
      </c>
      <c r="F37" s="43">
        <v>0</v>
      </c>
      <c r="G37" s="128" t="s">
        <v>43</v>
      </c>
      <c r="H37" s="261">
        <f>ROUND((((SUM(BI98:BI105)+SUM(BI124:BI149))+SUM(BI151:BI155))),2)</f>
        <v>0</v>
      </c>
      <c r="I37" s="254"/>
      <c r="J37" s="254"/>
      <c r="K37" s="36"/>
      <c r="L37" s="36"/>
      <c r="M37" s="261">
        <v>0</v>
      </c>
      <c r="N37" s="254"/>
      <c r="O37" s="254"/>
      <c r="P37" s="254"/>
      <c r="Q37" s="36"/>
      <c r="R37" s="37"/>
    </row>
    <row r="38" spans="2:18" s="1" customFormat="1" ht="6.9" customHeight="1">
      <c r="B38" s="35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7"/>
    </row>
    <row r="39" spans="2:18" s="1" customFormat="1" ht="25.35" customHeight="1">
      <c r="B39" s="35"/>
      <c r="C39" s="124"/>
      <c r="D39" s="129" t="s">
        <v>48</v>
      </c>
      <c r="E39" s="79"/>
      <c r="F39" s="79"/>
      <c r="G39" s="130" t="s">
        <v>49</v>
      </c>
      <c r="H39" s="131" t="s">
        <v>50</v>
      </c>
      <c r="I39" s="79"/>
      <c r="J39" s="79"/>
      <c r="K39" s="79"/>
      <c r="L39" s="262">
        <f>SUM(M31:M37)</f>
        <v>0</v>
      </c>
      <c r="M39" s="262"/>
      <c r="N39" s="262"/>
      <c r="O39" s="262"/>
      <c r="P39" s="263"/>
      <c r="Q39" s="124"/>
      <c r="R39" s="37"/>
    </row>
    <row r="40" spans="2:18" s="1" customFormat="1" ht="14.4" customHeight="1">
      <c r="B40" s="35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7"/>
    </row>
    <row r="41" spans="2:18" s="1" customFormat="1" ht="14.4" customHeight="1">
      <c r="B41" s="35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7"/>
    </row>
    <row r="42" spans="2:18" ht="12">
      <c r="B42" s="23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4"/>
    </row>
    <row r="43" spans="2:18" ht="12">
      <c r="B43" s="23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4"/>
    </row>
    <row r="44" spans="2:18" ht="12">
      <c r="B44" s="23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4"/>
    </row>
    <row r="45" spans="2:18" ht="12">
      <c r="B45" s="23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4"/>
    </row>
    <row r="46" spans="2:18" ht="12">
      <c r="B46" s="23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4"/>
    </row>
    <row r="47" spans="2:18" ht="12">
      <c r="B47" s="23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4"/>
    </row>
    <row r="48" spans="2:18" ht="12">
      <c r="B48" s="23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4"/>
    </row>
    <row r="49" spans="2:18" ht="12">
      <c r="B49" s="23"/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4"/>
    </row>
    <row r="50" spans="2:18" s="1" customFormat="1">
      <c r="B50" s="35"/>
      <c r="C50" s="36"/>
      <c r="D50" s="50" t="s">
        <v>51</v>
      </c>
      <c r="E50" s="51"/>
      <c r="F50" s="51"/>
      <c r="G50" s="51"/>
      <c r="H50" s="52"/>
      <c r="I50" s="36"/>
      <c r="J50" s="50" t="s">
        <v>52</v>
      </c>
      <c r="K50" s="51"/>
      <c r="L50" s="51"/>
      <c r="M50" s="51"/>
      <c r="N50" s="51"/>
      <c r="O50" s="51"/>
      <c r="P50" s="52"/>
      <c r="Q50" s="36"/>
      <c r="R50" s="37"/>
    </row>
    <row r="51" spans="2:18" ht="12">
      <c r="B51" s="23"/>
      <c r="C51" s="26"/>
      <c r="D51" s="53"/>
      <c r="E51" s="26"/>
      <c r="F51" s="26"/>
      <c r="G51" s="26"/>
      <c r="H51" s="54"/>
      <c r="I51" s="26"/>
      <c r="J51" s="53"/>
      <c r="K51" s="26"/>
      <c r="L51" s="26"/>
      <c r="M51" s="26"/>
      <c r="N51" s="26"/>
      <c r="O51" s="26"/>
      <c r="P51" s="54"/>
      <c r="Q51" s="26"/>
      <c r="R51" s="24"/>
    </row>
    <row r="52" spans="2:18" ht="12">
      <c r="B52" s="23"/>
      <c r="C52" s="26"/>
      <c r="D52" s="53"/>
      <c r="E52" s="26"/>
      <c r="F52" s="26"/>
      <c r="G52" s="26"/>
      <c r="H52" s="54"/>
      <c r="I52" s="26"/>
      <c r="J52" s="53"/>
      <c r="K52" s="26"/>
      <c r="L52" s="26"/>
      <c r="M52" s="26"/>
      <c r="N52" s="26"/>
      <c r="O52" s="26"/>
      <c r="P52" s="54"/>
      <c r="Q52" s="26"/>
      <c r="R52" s="24"/>
    </row>
    <row r="53" spans="2:18" ht="12">
      <c r="B53" s="23"/>
      <c r="C53" s="26"/>
      <c r="D53" s="53"/>
      <c r="E53" s="26"/>
      <c r="F53" s="26"/>
      <c r="G53" s="26"/>
      <c r="H53" s="54"/>
      <c r="I53" s="26"/>
      <c r="J53" s="53"/>
      <c r="K53" s="26"/>
      <c r="L53" s="26"/>
      <c r="M53" s="26"/>
      <c r="N53" s="26"/>
      <c r="O53" s="26"/>
      <c r="P53" s="54"/>
      <c r="Q53" s="26"/>
      <c r="R53" s="24"/>
    </row>
    <row r="54" spans="2:18" ht="12">
      <c r="B54" s="23"/>
      <c r="C54" s="26"/>
      <c r="D54" s="53"/>
      <c r="E54" s="26"/>
      <c r="F54" s="26"/>
      <c r="G54" s="26"/>
      <c r="H54" s="54"/>
      <c r="I54" s="26"/>
      <c r="J54" s="53"/>
      <c r="K54" s="26"/>
      <c r="L54" s="26"/>
      <c r="M54" s="26"/>
      <c r="N54" s="26"/>
      <c r="O54" s="26"/>
      <c r="P54" s="54"/>
      <c r="Q54" s="26"/>
      <c r="R54" s="24"/>
    </row>
    <row r="55" spans="2:18" ht="12">
      <c r="B55" s="23"/>
      <c r="C55" s="26"/>
      <c r="D55" s="53"/>
      <c r="E55" s="26"/>
      <c r="F55" s="26"/>
      <c r="G55" s="26"/>
      <c r="H55" s="54"/>
      <c r="I55" s="26"/>
      <c r="J55" s="53"/>
      <c r="K55" s="26"/>
      <c r="L55" s="26"/>
      <c r="M55" s="26"/>
      <c r="N55" s="26"/>
      <c r="O55" s="26"/>
      <c r="P55" s="54"/>
      <c r="Q55" s="26"/>
      <c r="R55" s="24"/>
    </row>
    <row r="56" spans="2:18" ht="12">
      <c r="B56" s="23"/>
      <c r="C56" s="26"/>
      <c r="D56" s="53"/>
      <c r="E56" s="26"/>
      <c r="F56" s="26"/>
      <c r="G56" s="26"/>
      <c r="H56" s="54"/>
      <c r="I56" s="26"/>
      <c r="J56" s="53"/>
      <c r="K56" s="26"/>
      <c r="L56" s="26"/>
      <c r="M56" s="26"/>
      <c r="N56" s="26"/>
      <c r="O56" s="26"/>
      <c r="P56" s="54"/>
      <c r="Q56" s="26"/>
      <c r="R56" s="24"/>
    </row>
    <row r="57" spans="2:18" ht="12">
      <c r="B57" s="23"/>
      <c r="C57" s="26"/>
      <c r="D57" s="53"/>
      <c r="E57" s="26"/>
      <c r="F57" s="26"/>
      <c r="G57" s="26"/>
      <c r="H57" s="54"/>
      <c r="I57" s="26"/>
      <c r="J57" s="53"/>
      <c r="K57" s="26"/>
      <c r="L57" s="26"/>
      <c r="M57" s="26"/>
      <c r="N57" s="26"/>
      <c r="O57" s="26"/>
      <c r="P57" s="54"/>
      <c r="Q57" s="26"/>
      <c r="R57" s="24"/>
    </row>
    <row r="58" spans="2:18" ht="12">
      <c r="B58" s="23"/>
      <c r="C58" s="26"/>
      <c r="D58" s="53"/>
      <c r="E58" s="26"/>
      <c r="F58" s="26"/>
      <c r="G58" s="26"/>
      <c r="H58" s="54"/>
      <c r="I58" s="26"/>
      <c r="J58" s="53"/>
      <c r="K58" s="26"/>
      <c r="L58" s="26"/>
      <c r="M58" s="26"/>
      <c r="N58" s="26"/>
      <c r="O58" s="26"/>
      <c r="P58" s="54"/>
      <c r="Q58" s="26"/>
      <c r="R58" s="24"/>
    </row>
    <row r="59" spans="2:18" s="1" customFormat="1">
      <c r="B59" s="35"/>
      <c r="C59" s="36"/>
      <c r="D59" s="55" t="s">
        <v>53</v>
      </c>
      <c r="E59" s="56"/>
      <c r="F59" s="56"/>
      <c r="G59" s="57" t="s">
        <v>54</v>
      </c>
      <c r="H59" s="58"/>
      <c r="I59" s="36"/>
      <c r="J59" s="55" t="s">
        <v>53</v>
      </c>
      <c r="K59" s="56"/>
      <c r="L59" s="56"/>
      <c r="M59" s="56"/>
      <c r="N59" s="57" t="s">
        <v>54</v>
      </c>
      <c r="O59" s="56"/>
      <c r="P59" s="58"/>
      <c r="Q59" s="36"/>
      <c r="R59" s="37"/>
    </row>
    <row r="60" spans="2:18" ht="12">
      <c r="B60" s="23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4"/>
    </row>
    <row r="61" spans="2:18" s="1" customFormat="1">
      <c r="B61" s="35"/>
      <c r="C61" s="36"/>
      <c r="D61" s="50" t="s">
        <v>55</v>
      </c>
      <c r="E61" s="51"/>
      <c r="F61" s="51"/>
      <c r="G61" s="51"/>
      <c r="H61" s="52"/>
      <c r="I61" s="36"/>
      <c r="J61" s="50" t="s">
        <v>56</v>
      </c>
      <c r="K61" s="51"/>
      <c r="L61" s="51"/>
      <c r="M61" s="51"/>
      <c r="N61" s="51"/>
      <c r="O61" s="51"/>
      <c r="P61" s="52"/>
      <c r="Q61" s="36"/>
      <c r="R61" s="37"/>
    </row>
    <row r="62" spans="2:18" ht="12">
      <c r="B62" s="23"/>
      <c r="C62" s="26"/>
      <c r="D62" s="53"/>
      <c r="E62" s="26"/>
      <c r="F62" s="26"/>
      <c r="G62" s="26"/>
      <c r="H62" s="54"/>
      <c r="I62" s="26"/>
      <c r="J62" s="53"/>
      <c r="K62" s="26"/>
      <c r="L62" s="26"/>
      <c r="M62" s="26"/>
      <c r="N62" s="26"/>
      <c r="O62" s="26"/>
      <c r="P62" s="54"/>
      <c r="Q62" s="26"/>
      <c r="R62" s="24"/>
    </row>
    <row r="63" spans="2:18" ht="12">
      <c r="B63" s="23"/>
      <c r="C63" s="26"/>
      <c r="D63" s="53"/>
      <c r="E63" s="26"/>
      <c r="F63" s="26"/>
      <c r="G63" s="26"/>
      <c r="H63" s="54"/>
      <c r="I63" s="26"/>
      <c r="J63" s="53"/>
      <c r="K63" s="26"/>
      <c r="L63" s="26"/>
      <c r="M63" s="26"/>
      <c r="N63" s="26"/>
      <c r="O63" s="26"/>
      <c r="P63" s="54"/>
      <c r="Q63" s="26"/>
      <c r="R63" s="24"/>
    </row>
    <row r="64" spans="2:18" ht="12">
      <c r="B64" s="23"/>
      <c r="C64" s="26"/>
      <c r="D64" s="53"/>
      <c r="E64" s="26"/>
      <c r="F64" s="26"/>
      <c r="G64" s="26"/>
      <c r="H64" s="54"/>
      <c r="I64" s="26"/>
      <c r="J64" s="53"/>
      <c r="K64" s="26"/>
      <c r="L64" s="26"/>
      <c r="M64" s="26"/>
      <c r="N64" s="26"/>
      <c r="O64" s="26"/>
      <c r="P64" s="54"/>
      <c r="Q64" s="26"/>
      <c r="R64" s="24"/>
    </row>
    <row r="65" spans="2:21" ht="12">
      <c r="B65" s="23"/>
      <c r="C65" s="26"/>
      <c r="D65" s="53"/>
      <c r="E65" s="26"/>
      <c r="F65" s="26"/>
      <c r="G65" s="26"/>
      <c r="H65" s="54"/>
      <c r="I65" s="26"/>
      <c r="J65" s="53"/>
      <c r="K65" s="26"/>
      <c r="L65" s="26"/>
      <c r="M65" s="26"/>
      <c r="N65" s="26"/>
      <c r="O65" s="26"/>
      <c r="P65" s="54"/>
      <c r="Q65" s="26"/>
      <c r="R65" s="24"/>
    </row>
    <row r="66" spans="2:21" ht="12">
      <c r="B66" s="23"/>
      <c r="C66" s="26"/>
      <c r="D66" s="53"/>
      <c r="E66" s="26"/>
      <c r="F66" s="26"/>
      <c r="G66" s="26"/>
      <c r="H66" s="54"/>
      <c r="I66" s="26"/>
      <c r="J66" s="53"/>
      <c r="K66" s="26"/>
      <c r="L66" s="26"/>
      <c r="M66" s="26"/>
      <c r="N66" s="26"/>
      <c r="O66" s="26"/>
      <c r="P66" s="54"/>
      <c r="Q66" s="26"/>
      <c r="R66" s="24"/>
    </row>
    <row r="67" spans="2:21" ht="12">
      <c r="B67" s="23"/>
      <c r="C67" s="26"/>
      <c r="D67" s="53"/>
      <c r="E67" s="26"/>
      <c r="F67" s="26"/>
      <c r="G67" s="26"/>
      <c r="H67" s="54"/>
      <c r="I67" s="26"/>
      <c r="J67" s="53"/>
      <c r="K67" s="26"/>
      <c r="L67" s="26"/>
      <c r="M67" s="26"/>
      <c r="N67" s="26"/>
      <c r="O67" s="26"/>
      <c r="P67" s="54"/>
      <c r="Q67" s="26"/>
      <c r="R67" s="24"/>
    </row>
    <row r="68" spans="2:21" ht="12">
      <c r="B68" s="23"/>
      <c r="C68" s="26"/>
      <c r="D68" s="53"/>
      <c r="E68" s="26"/>
      <c r="F68" s="26"/>
      <c r="G68" s="26"/>
      <c r="H68" s="54"/>
      <c r="I68" s="26"/>
      <c r="J68" s="53"/>
      <c r="K68" s="26"/>
      <c r="L68" s="26"/>
      <c r="M68" s="26"/>
      <c r="N68" s="26"/>
      <c r="O68" s="26"/>
      <c r="P68" s="54"/>
      <c r="Q68" s="26"/>
      <c r="R68" s="24"/>
    </row>
    <row r="69" spans="2:21" ht="12">
      <c r="B69" s="23"/>
      <c r="C69" s="26"/>
      <c r="D69" s="53"/>
      <c r="E69" s="26"/>
      <c r="F69" s="26"/>
      <c r="G69" s="26"/>
      <c r="H69" s="54"/>
      <c r="I69" s="26"/>
      <c r="J69" s="53"/>
      <c r="K69" s="26"/>
      <c r="L69" s="26"/>
      <c r="M69" s="26"/>
      <c r="N69" s="26"/>
      <c r="O69" s="26"/>
      <c r="P69" s="54"/>
      <c r="Q69" s="26"/>
      <c r="R69" s="24"/>
    </row>
    <row r="70" spans="2:21" s="1" customFormat="1">
      <c r="B70" s="35"/>
      <c r="C70" s="36"/>
      <c r="D70" s="55" t="s">
        <v>53</v>
      </c>
      <c r="E70" s="56"/>
      <c r="F70" s="56"/>
      <c r="G70" s="57" t="s">
        <v>54</v>
      </c>
      <c r="H70" s="58"/>
      <c r="I70" s="36"/>
      <c r="J70" s="55" t="s">
        <v>53</v>
      </c>
      <c r="K70" s="56"/>
      <c r="L70" s="56"/>
      <c r="M70" s="56"/>
      <c r="N70" s="57" t="s">
        <v>54</v>
      </c>
      <c r="O70" s="56"/>
      <c r="P70" s="58"/>
      <c r="Q70" s="36"/>
      <c r="R70" s="37"/>
    </row>
    <row r="71" spans="2:21" s="1" customFormat="1" ht="14.4" customHeight="1"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60"/>
      <c r="M71" s="60"/>
      <c r="N71" s="60"/>
      <c r="O71" s="60"/>
      <c r="P71" s="60"/>
      <c r="Q71" s="60"/>
      <c r="R71" s="61"/>
    </row>
    <row r="75" spans="2:21" s="1" customFormat="1" ht="6.9" customHeight="1">
      <c r="B75" s="132"/>
      <c r="C75" s="133"/>
      <c r="D75" s="133"/>
      <c r="E75" s="133"/>
      <c r="F75" s="133"/>
      <c r="G75" s="133"/>
      <c r="H75" s="133"/>
      <c r="I75" s="133"/>
      <c r="J75" s="133"/>
      <c r="K75" s="133"/>
      <c r="L75" s="133"/>
      <c r="M75" s="133"/>
      <c r="N75" s="133"/>
      <c r="O75" s="133"/>
      <c r="P75" s="133"/>
      <c r="Q75" s="133"/>
      <c r="R75" s="134"/>
    </row>
    <row r="76" spans="2:21" s="1" customFormat="1" ht="36.9" customHeight="1">
      <c r="B76" s="35"/>
      <c r="C76" s="203" t="s">
        <v>132</v>
      </c>
      <c r="D76" s="204"/>
      <c r="E76" s="204"/>
      <c r="F76" s="204"/>
      <c r="G76" s="204"/>
      <c r="H76" s="204"/>
      <c r="I76" s="204"/>
      <c r="J76" s="204"/>
      <c r="K76" s="204"/>
      <c r="L76" s="204"/>
      <c r="M76" s="204"/>
      <c r="N76" s="204"/>
      <c r="O76" s="204"/>
      <c r="P76" s="204"/>
      <c r="Q76" s="204"/>
      <c r="R76" s="37"/>
      <c r="T76" s="135"/>
      <c r="U76" s="135"/>
    </row>
    <row r="77" spans="2:21" s="1" customFormat="1" ht="6.9" customHeight="1"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36"/>
      <c r="M77" s="36"/>
      <c r="N77" s="36"/>
      <c r="O77" s="36"/>
      <c r="P77" s="36"/>
      <c r="Q77" s="36"/>
      <c r="R77" s="37"/>
      <c r="T77" s="135"/>
      <c r="U77" s="135"/>
    </row>
    <row r="78" spans="2:21" s="1" customFormat="1" ht="30" customHeight="1">
      <c r="B78" s="35"/>
      <c r="C78" s="30" t="s">
        <v>17</v>
      </c>
      <c r="D78" s="36"/>
      <c r="E78" s="36"/>
      <c r="F78" s="252" t="str">
        <f>F6</f>
        <v>Oprava porúch administratívnej budovy - Okresný súd Bratislava V.</v>
      </c>
      <c r="G78" s="253"/>
      <c r="H78" s="253"/>
      <c r="I78" s="253"/>
      <c r="J78" s="253"/>
      <c r="K78" s="253"/>
      <c r="L78" s="253"/>
      <c r="M78" s="253"/>
      <c r="N78" s="253"/>
      <c r="O78" s="253"/>
      <c r="P78" s="253"/>
      <c r="Q78" s="36"/>
      <c r="R78" s="37"/>
      <c r="T78" s="135"/>
      <c r="U78" s="135"/>
    </row>
    <row r="79" spans="2:21" ht="30" customHeight="1">
      <c r="B79" s="23"/>
      <c r="C79" s="30" t="s">
        <v>127</v>
      </c>
      <c r="D79" s="26"/>
      <c r="E79" s="26"/>
      <c r="F79" s="252" t="s">
        <v>128</v>
      </c>
      <c r="G79" s="197"/>
      <c r="H79" s="197"/>
      <c r="I79" s="197"/>
      <c r="J79" s="197"/>
      <c r="K79" s="197"/>
      <c r="L79" s="197"/>
      <c r="M79" s="197"/>
      <c r="N79" s="197"/>
      <c r="O79" s="197"/>
      <c r="P79" s="197"/>
      <c r="Q79" s="26"/>
      <c r="R79" s="24"/>
      <c r="T79" s="136"/>
      <c r="U79" s="136"/>
    </row>
    <row r="80" spans="2:21" s="1" customFormat="1" ht="36.9" customHeight="1">
      <c r="B80" s="35"/>
      <c r="C80" s="69" t="s">
        <v>129</v>
      </c>
      <c r="D80" s="36"/>
      <c r="E80" s="36"/>
      <c r="F80" s="215" t="str">
        <f>F8</f>
        <v>OC7 - Obnova časť 7, obnova bočnej fasády SV</v>
      </c>
      <c r="G80" s="254"/>
      <c r="H80" s="254"/>
      <c r="I80" s="254"/>
      <c r="J80" s="254"/>
      <c r="K80" s="254"/>
      <c r="L80" s="254"/>
      <c r="M80" s="254"/>
      <c r="N80" s="254"/>
      <c r="O80" s="254"/>
      <c r="P80" s="254"/>
      <c r="Q80" s="36"/>
      <c r="R80" s="37"/>
      <c r="T80" s="135"/>
      <c r="U80" s="135"/>
    </row>
    <row r="81" spans="2:47" s="1" customFormat="1" ht="6.9" customHeight="1"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36"/>
      <c r="R81" s="37"/>
      <c r="T81" s="135"/>
      <c r="U81" s="135"/>
    </row>
    <row r="82" spans="2:47" s="1" customFormat="1" ht="18" customHeight="1">
      <c r="B82" s="35"/>
      <c r="C82" s="30" t="s">
        <v>22</v>
      </c>
      <c r="D82" s="36"/>
      <c r="E82" s="36"/>
      <c r="F82" s="28" t="str">
        <f>F10</f>
        <v>Bratislava  V</v>
      </c>
      <c r="G82" s="36"/>
      <c r="H82" s="36"/>
      <c r="I82" s="36"/>
      <c r="J82" s="36"/>
      <c r="K82" s="30" t="s">
        <v>24</v>
      </c>
      <c r="L82" s="36"/>
      <c r="M82" s="256" t="str">
        <f>IF(O10="","",O10)</f>
        <v>10. 5. 2018</v>
      </c>
      <c r="N82" s="256"/>
      <c r="O82" s="256"/>
      <c r="P82" s="256"/>
      <c r="Q82" s="36"/>
      <c r="R82" s="37"/>
      <c r="T82" s="135"/>
      <c r="U82" s="135"/>
    </row>
    <row r="83" spans="2:47" s="1" customFormat="1" ht="6.9" customHeight="1"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7"/>
      <c r="T83" s="135"/>
      <c r="U83" s="135"/>
    </row>
    <row r="84" spans="2:47" s="1" customFormat="1" ht="13.2">
      <c r="B84" s="35"/>
      <c r="C84" s="30" t="s">
        <v>26</v>
      </c>
      <c r="D84" s="36"/>
      <c r="E84" s="36"/>
      <c r="F84" s="28" t="str">
        <f>E13</f>
        <v>Okresný súd, Bratislava V, Prokofievova 6-12</v>
      </c>
      <c r="G84" s="36"/>
      <c r="H84" s="36"/>
      <c r="I84" s="36"/>
      <c r="J84" s="36"/>
      <c r="K84" s="30" t="s">
        <v>32</v>
      </c>
      <c r="L84" s="36"/>
      <c r="M84" s="207" t="str">
        <f>E19</f>
        <v>Ing. Stanislav Šutliak, PhD -  EPISS</v>
      </c>
      <c r="N84" s="207"/>
      <c r="O84" s="207"/>
      <c r="P84" s="207"/>
      <c r="Q84" s="207"/>
      <c r="R84" s="37"/>
      <c r="T84" s="135"/>
      <c r="U84" s="135"/>
    </row>
    <row r="85" spans="2:47" s="1" customFormat="1" ht="14.4" customHeight="1">
      <c r="B85" s="35"/>
      <c r="C85" s="30" t="s">
        <v>30</v>
      </c>
      <c r="D85" s="36"/>
      <c r="E85" s="36"/>
      <c r="F85" s="28" t="str">
        <f>IF(E16="","",E16)</f>
        <v>Vyplň údaj</v>
      </c>
      <c r="G85" s="36"/>
      <c r="H85" s="36"/>
      <c r="I85" s="36"/>
      <c r="J85" s="36"/>
      <c r="K85" s="30" t="s">
        <v>35</v>
      </c>
      <c r="L85" s="36"/>
      <c r="M85" s="207" t="str">
        <f>E22</f>
        <v xml:space="preserve"> </v>
      </c>
      <c r="N85" s="207"/>
      <c r="O85" s="207"/>
      <c r="P85" s="207"/>
      <c r="Q85" s="207"/>
      <c r="R85" s="37"/>
      <c r="T85" s="135"/>
      <c r="U85" s="135"/>
    </row>
    <row r="86" spans="2:47" s="1" customFormat="1" ht="10.35" customHeight="1"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7"/>
      <c r="T86" s="135"/>
      <c r="U86" s="135"/>
    </row>
    <row r="87" spans="2:47" s="1" customFormat="1" ht="29.25" customHeight="1">
      <c r="B87" s="35"/>
      <c r="C87" s="264" t="s">
        <v>133</v>
      </c>
      <c r="D87" s="265"/>
      <c r="E87" s="265"/>
      <c r="F87" s="265"/>
      <c r="G87" s="265"/>
      <c r="H87" s="124"/>
      <c r="I87" s="124"/>
      <c r="J87" s="124"/>
      <c r="K87" s="124"/>
      <c r="L87" s="124"/>
      <c r="M87" s="124"/>
      <c r="N87" s="264" t="s">
        <v>134</v>
      </c>
      <c r="O87" s="265"/>
      <c r="P87" s="265"/>
      <c r="Q87" s="265"/>
      <c r="R87" s="37"/>
      <c r="T87" s="135"/>
      <c r="U87" s="135"/>
    </row>
    <row r="88" spans="2:47" s="1" customFormat="1" ht="10.35" customHeight="1"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7"/>
      <c r="T88" s="135"/>
      <c r="U88" s="135"/>
    </row>
    <row r="89" spans="2:47" s="1" customFormat="1" ht="29.25" customHeight="1">
      <c r="B89" s="35"/>
      <c r="C89" s="137" t="s">
        <v>135</v>
      </c>
      <c r="D89" s="36"/>
      <c r="E89" s="36"/>
      <c r="F89" s="36"/>
      <c r="G89" s="36"/>
      <c r="H89" s="36"/>
      <c r="I89" s="36"/>
      <c r="J89" s="36"/>
      <c r="K89" s="36"/>
      <c r="L89" s="36"/>
      <c r="M89" s="36"/>
      <c r="N89" s="232">
        <f>N124</f>
        <v>0</v>
      </c>
      <c r="O89" s="266"/>
      <c r="P89" s="266"/>
      <c r="Q89" s="266"/>
      <c r="R89" s="37"/>
      <c r="T89" s="135"/>
      <c r="U89" s="135"/>
      <c r="AU89" s="19" t="s">
        <v>136</v>
      </c>
    </row>
    <row r="90" spans="2:47" s="7" customFormat="1" ht="24.9" customHeight="1">
      <c r="B90" s="138"/>
      <c r="C90" s="139"/>
      <c r="D90" s="140" t="s">
        <v>385</v>
      </c>
      <c r="E90" s="139"/>
      <c r="F90" s="139"/>
      <c r="G90" s="139"/>
      <c r="H90" s="139"/>
      <c r="I90" s="139"/>
      <c r="J90" s="139"/>
      <c r="K90" s="139"/>
      <c r="L90" s="139"/>
      <c r="M90" s="139"/>
      <c r="N90" s="269">
        <f>N125</f>
        <v>0</v>
      </c>
      <c r="O90" s="268"/>
      <c r="P90" s="268"/>
      <c r="Q90" s="268"/>
      <c r="R90" s="141"/>
      <c r="T90" s="142"/>
      <c r="U90" s="142"/>
    </row>
    <row r="91" spans="2:47" s="8" customFormat="1" ht="19.95" customHeight="1">
      <c r="B91" s="143"/>
      <c r="C91" s="103"/>
      <c r="D91" s="114" t="s">
        <v>386</v>
      </c>
      <c r="E91" s="103"/>
      <c r="F91" s="103"/>
      <c r="G91" s="103"/>
      <c r="H91" s="103"/>
      <c r="I91" s="103"/>
      <c r="J91" s="103"/>
      <c r="K91" s="103"/>
      <c r="L91" s="103"/>
      <c r="M91" s="103"/>
      <c r="N91" s="208">
        <f>N126</f>
        <v>0</v>
      </c>
      <c r="O91" s="209"/>
      <c r="P91" s="209"/>
      <c r="Q91" s="209"/>
      <c r="R91" s="144"/>
      <c r="T91" s="145"/>
      <c r="U91" s="145"/>
    </row>
    <row r="92" spans="2:47" s="8" customFormat="1" ht="19.95" customHeight="1">
      <c r="B92" s="143"/>
      <c r="C92" s="103"/>
      <c r="D92" s="114" t="s">
        <v>387</v>
      </c>
      <c r="E92" s="103"/>
      <c r="F92" s="103"/>
      <c r="G92" s="103"/>
      <c r="H92" s="103"/>
      <c r="I92" s="103"/>
      <c r="J92" s="103"/>
      <c r="K92" s="103"/>
      <c r="L92" s="103"/>
      <c r="M92" s="103"/>
      <c r="N92" s="208">
        <f>N132</f>
        <v>0</v>
      </c>
      <c r="O92" s="209"/>
      <c r="P92" s="209"/>
      <c r="Q92" s="209"/>
      <c r="R92" s="144"/>
      <c r="T92" s="145"/>
      <c r="U92" s="145"/>
    </row>
    <row r="93" spans="2:47" s="8" customFormat="1" ht="19.95" customHeight="1">
      <c r="B93" s="143"/>
      <c r="C93" s="103"/>
      <c r="D93" s="114" t="s">
        <v>388</v>
      </c>
      <c r="E93" s="103"/>
      <c r="F93" s="103"/>
      <c r="G93" s="103"/>
      <c r="H93" s="103"/>
      <c r="I93" s="103"/>
      <c r="J93" s="103"/>
      <c r="K93" s="103"/>
      <c r="L93" s="103"/>
      <c r="M93" s="103"/>
      <c r="N93" s="208">
        <f>N141</f>
        <v>0</v>
      </c>
      <c r="O93" s="209"/>
      <c r="P93" s="209"/>
      <c r="Q93" s="209"/>
      <c r="R93" s="144"/>
      <c r="T93" s="145"/>
      <c r="U93" s="145"/>
    </row>
    <row r="94" spans="2:47" s="7" customFormat="1" ht="24.9" customHeight="1">
      <c r="B94" s="138"/>
      <c r="C94" s="139"/>
      <c r="D94" s="140" t="s">
        <v>137</v>
      </c>
      <c r="E94" s="139"/>
      <c r="F94" s="139"/>
      <c r="G94" s="139"/>
      <c r="H94" s="139"/>
      <c r="I94" s="139"/>
      <c r="J94" s="139"/>
      <c r="K94" s="139"/>
      <c r="L94" s="139"/>
      <c r="M94" s="139"/>
      <c r="N94" s="269">
        <f>N143</f>
        <v>0</v>
      </c>
      <c r="O94" s="268"/>
      <c r="P94" s="268"/>
      <c r="Q94" s="268"/>
      <c r="R94" s="141"/>
      <c r="T94" s="142"/>
      <c r="U94" s="142"/>
    </row>
    <row r="95" spans="2:47" s="8" customFormat="1" ht="19.95" customHeight="1">
      <c r="B95" s="143"/>
      <c r="C95" s="103"/>
      <c r="D95" s="114" t="s">
        <v>474</v>
      </c>
      <c r="E95" s="103"/>
      <c r="F95" s="103"/>
      <c r="G95" s="103"/>
      <c r="H95" s="103"/>
      <c r="I95" s="103"/>
      <c r="J95" s="103"/>
      <c r="K95" s="103"/>
      <c r="L95" s="103"/>
      <c r="M95" s="103"/>
      <c r="N95" s="208">
        <f>N144</f>
        <v>0</v>
      </c>
      <c r="O95" s="209"/>
      <c r="P95" s="209"/>
      <c r="Q95" s="209"/>
      <c r="R95" s="144"/>
      <c r="T95" s="145"/>
      <c r="U95" s="145"/>
    </row>
    <row r="96" spans="2:47" s="7" customFormat="1" ht="21.75" customHeight="1">
      <c r="B96" s="138"/>
      <c r="C96" s="139"/>
      <c r="D96" s="140" t="s">
        <v>143</v>
      </c>
      <c r="E96" s="139"/>
      <c r="F96" s="139"/>
      <c r="G96" s="139"/>
      <c r="H96" s="139"/>
      <c r="I96" s="139"/>
      <c r="J96" s="139"/>
      <c r="K96" s="139"/>
      <c r="L96" s="139"/>
      <c r="M96" s="139"/>
      <c r="N96" s="267">
        <f>N150</f>
        <v>0</v>
      </c>
      <c r="O96" s="268"/>
      <c r="P96" s="268"/>
      <c r="Q96" s="268"/>
      <c r="R96" s="141"/>
      <c r="T96" s="142"/>
      <c r="U96" s="142"/>
    </row>
    <row r="97" spans="2:65" s="1" customFormat="1" ht="21.75" customHeight="1"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36"/>
      <c r="M97" s="36"/>
      <c r="N97" s="36"/>
      <c r="O97" s="36"/>
      <c r="P97" s="36"/>
      <c r="Q97" s="36"/>
      <c r="R97" s="37"/>
      <c r="T97" s="135"/>
      <c r="U97" s="135"/>
    </row>
    <row r="98" spans="2:65" s="1" customFormat="1" ht="29.25" customHeight="1">
      <c r="B98" s="35"/>
      <c r="C98" s="137" t="s">
        <v>144</v>
      </c>
      <c r="D98" s="36"/>
      <c r="E98" s="36"/>
      <c r="F98" s="36"/>
      <c r="G98" s="36"/>
      <c r="H98" s="36"/>
      <c r="I98" s="36"/>
      <c r="J98" s="36"/>
      <c r="K98" s="36"/>
      <c r="L98" s="36"/>
      <c r="M98" s="36"/>
      <c r="N98" s="266">
        <f>ROUND(N99+N100+N101+N102+N103+N104,2)</f>
        <v>0</v>
      </c>
      <c r="O98" s="270"/>
      <c r="P98" s="270"/>
      <c r="Q98" s="270"/>
      <c r="R98" s="37"/>
      <c r="T98" s="146"/>
      <c r="U98" s="147" t="s">
        <v>41</v>
      </c>
    </row>
    <row r="99" spans="2:65" s="1" customFormat="1" ht="18" customHeight="1">
      <c r="B99" s="35"/>
      <c r="C99" s="36"/>
      <c r="D99" s="229" t="s">
        <v>145</v>
      </c>
      <c r="E99" s="230"/>
      <c r="F99" s="230"/>
      <c r="G99" s="230"/>
      <c r="H99" s="230"/>
      <c r="I99" s="36"/>
      <c r="J99" s="36"/>
      <c r="K99" s="36"/>
      <c r="L99" s="36"/>
      <c r="M99" s="36"/>
      <c r="N99" s="231">
        <f>ROUND(N89*T99,2)</f>
        <v>0</v>
      </c>
      <c r="O99" s="208"/>
      <c r="P99" s="208"/>
      <c r="Q99" s="208"/>
      <c r="R99" s="37"/>
      <c r="S99" s="148"/>
      <c r="T99" s="149"/>
      <c r="U99" s="150" t="s">
        <v>44</v>
      </c>
      <c r="V99" s="148"/>
      <c r="W99" s="148"/>
      <c r="X99" s="148"/>
      <c r="Y99" s="148"/>
      <c r="Z99" s="148"/>
      <c r="AA99" s="148"/>
      <c r="AB99" s="148"/>
      <c r="AC99" s="148"/>
      <c r="AD99" s="148"/>
      <c r="AE99" s="148"/>
      <c r="AF99" s="148"/>
      <c r="AG99" s="148"/>
      <c r="AH99" s="148"/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51" t="s">
        <v>146</v>
      </c>
      <c r="AZ99" s="148"/>
      <c r="BA99" s="148"/>
      <c r="BB99" s="148"/>
      <c r="BC99" s="148"/>
      <c r="BD99" s="148"/>
      <c r="BE99" s="152">
        <f t="shared" ref="BE99:BE104" si="0">IF(U99="základná",N99,0)</f>
        <v>0</v>
      </c>
      <c r="BF99" s="152">
        <f t="shared" ref="BF99:BF104" si="1">IF(U99="znížená",N99,0)</f>
        <v>0</v>
      </c>
      <c r="BG99" s="152">
        <f t="shared" ref="BG99:BG104" si="2">IF(U99="zákl. prenesená",N99,0)</f>
        <v>0</v>
      </c>
      <c r="BH99" s="152">
        <f t="shared" ref="BH99:BH104" si="3">IF(U99="zníž. prenesená",N99,0)</f>
        <v>0</v>
      </c>
      <c r="BI99" s="152">
        <f t="shared" ref="BI99:BI104" si="4">IF(U99="nulová",N99,0)</f>
        <v>0</v>
      </c>
      <c r="BJ99" s="151" t="s">
        <v>89</v>
      </c>
      <c r="BK99" s="148"/>
      <c r="BL99" s="148"/>
      <c r="BM99" s="148"/>
    </row>
    <row r="100" spans="2:65" s="1" customFormat="1" ht="18" customHeight="1">
      <c r="B100" s="35"/>
      <c r="C100" s="36"/>
      <c r="D100" s="229" t="s">
        <v>147</v>
      </c>
      <c r="E100" s="230"/>
      <c r="F100" s="230"/>
      <c r="G100" s="230"/>
      <c r="H100" s="230"/>
      <c r="I100" s="36"/>
      <c r="J100" s="36"/>
      <c r="K100" s="36"/>
      <c r="L100" s="36"/>
      <c r="M100" s="36"/>
      <c r="N100" s="231">
        <f>ROUND(N89*T100,2)</f>
        <v>0</v>
      </c>
      <c r="O100" s="208"/>
      <c r="P100" s="208"/>
      <c r="Q100" s="208"/>
      <c r="R100" s="37"/>
      <c r="S100" s="148"/>
      <c r="T100" s="149"/>
      <c r="U100" s="150" t="s">
        <v>44</v>
      </c>
      <c r="V100" s="148"/>
      <c r="W100" s="148"/>
      <c r="X100" s="148"/>
      <c r="Y100" s="148"/>
      <c r="Z100" s="148"/>
      <c r="AA100" s="148"/>
      <c r="AB100" s="148"/>
      <c r="AC100" s="148"/>
      <c r="AD100" s="148"/>
      <c r="AE100" s="148"/>
      <c r="AF100" s="148"/>
      <c r="AG100" s="148"/>
      <c r="AH100" s="148"/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51" t="s">
        <v>146</v>
      </c>
      <c r="AZ100" s="148"/>
      <c r="BA100" s="148"/>
      <c r="BB100" s="148"/>
      <c r="BC100" s="148"/>
      <c r="BD100" s="148"/>
      <c r="BE100" s="152">
        <f t="shared" si="0"/>
        <v>0</v>
      </c>
      <c r="BF100" s="152">
        <f t="shared" si="1"/>
        <v>0</v>
      </c>
      <c r="BG100" s="152">
        <f t="shared" si="2"/>
        <v>0</v>
      </c>
      <c r="BH100" s="152">
        <f t="shared" si="3"/>
        <v>0</v>
      </c>
      <c r="BI100" s="152">
        <f t="shared" si="4"/>
        <v>0</v>
      </c>
      <c r="BJ100" s="151" t="s">
        <v>89</v>
      </c>
      <c r="BK100" s="148"/>
      <c r="BL100" s="148"/>
      <c r="BM100" s="148"/>
    </row>
    <row r="101" spans="2:65" s="1" customFormat="1" ht="18" customHeight="1">
      <c r="B101" s="35"/>
      <c r="C101" s="36"/>
      <c r="D101" s="229" t="s">
        <v>148</v>
      </c>
      <c r="E101" s="230"/>
      <c r="F101" s="230"/>
      <c r="G101" s="230"/>
      <c r="H101" s="230"/>
      <c r="I101" s="36"/>
      <c r="J101" s="36"/>
      <c r="K101" s="36"/>
      <c r="L101" s="36"/>
      <c r="M101" s="36"/>
      <c r="N101" s="231">
        <f>ROUND(N89*T101,2)</f>
        <v>0</v>
      </c>
      <c r="O101" s="208"/>
      <c r="P101" s="208"/>
      <c r="Q101" s="208"/>
      <c r="R101" s="37"/>
      <c r="S101" s="148"/>
      <c r="T101" s="149"/>
      <c r="U101" s="150" t="s">
        <v>44</v>
      </c>
      <c r="V101" s="148"/>
      <c r="W101" s="148"/>
      <c r="X101" s="148"/>
      <c r="Y101" s="148"/>
      <c r="Z101" s="148"/>
      <c r="AA101" s="148"/>
      <c r="AB101" s="148"/>
      <c r="AC101" s="148"/>
      <c r="AD101" s="148"/>
      <c r="AE101" s="148"/>
      <c r="AF101" s="148"/>
      <c r="AG101" s="148"/>
      <c r="AH101" s="148"/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51" t="s">
        <v>146</v>
      </c>
      <c r="AZ101" s="148"/>
      <c r="BA101" s="148"/>
      <c r="BB101" s="148"/>
      <c r="BC101" s="148"/>
      <c r="BD101" s="148"/>
      <c r="BE101" s="152">
        <f t="shared" si="0"/>
        <v>0</v>
      </c>
      <c r="BF101" s="152">
        <f t="shared" si="1"/>
        <v>0</v>
      </c>
      <c r="BG101" s="152">
        <f t="shared" si="2"/>
        <v>0</v>
      </c>
      <c r="BH101" s="152">
        <f t="shared" si="3"/>
        <v>0</v>
      </c>
      <c r="BI101" s="152">
        <f t="shared" si="4"/>
        <v>0</v>
      </c>
      <c r="BJ101" s="151" t="s">
        <v>89</v>
      </c>
      <c r="BK101" s="148"/>
      <c r="BL101" s="148"/>
      <c r="BM101" s="148"/>
    </row>
    <row r="102" spans="2:65" s="1" customFormat="1" ht="18" customHeight="1">
      <c r="B102" s="35"/>
      <c r="C102" s="36"/>
      <c r="D102" s="229" t="s">
        <v>149</v>
      </c>
      <c r="E102" s="230"/>
      <c r="F102" s="230"/>
      <c r="G102" s="230"/>
      <c r="H102" s="230"/>
      <c r="I102" s="36"/>
      <c r="J102" s="36"/>
      <c r="K102" s="36"/>
      <c r="L102" s="36"/>
      <c r="M102" s="36"/>
      <c r="N102" s="231">
        <f>ROUND(N89*T102,2)</f>
        <v>0</v>
      </c>
      <c r="O102" s="208"/>
      <c r="P102" s="208"/>
      <c r="Q102" s="208"/>
      <c r="R102" s="37"/>
      <c r="S102" s="148"/>
      <c r="T102" s="149"/>
      <c r="U102" s="150" t="s">
        <v>44</v>
      </c>
      <c r="V102" s="148"/>
      <c r="W102" s="148"/>
      <c r="X102" s="148"/>
      <c r="Y102" s="148"/>
      <c r="Z102" s="148"/>
      <c r="AA102" s="148"/>
      <c r="AB102" s="148"/>
      <c r="AC102" s="148"/>
      <c r="AD102" s="148"/>
      <c r="AE102" s="148"/>
      <c r="AF102" s="148"/>
      <c r="AG102" s="148"/>
      <c r="AH102" s="148"/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51" t="s">
        <v>146</v>
      </c>
      <c r="AZ102" s="148"/>
      <c r="BA102" s="148"/>
      <c r="BB102" s="148"/>
      <c r="BC102" s="148"/>
      <c r="BD102" s="148"/>
      <c r="BE102" s="152">
        <f t="shared" si="0"/>
        <v>0</v>
      </c>
      <c r="BF102" s="152">
        <f t="shared" si="1"/>
        <v>0</v>
      </c>
      <c r="BG102" s="152">
        <f t="shared" si="2"/>
        <v>0</v>
      </c>
      <c r="BH102" s="152">
        <f t="shared" si="3"/>
        <v>0</v>
      </c>
      <c r="BI102" s="152">
        <f t="shared" si="4"/>
        <v>0</v>
      </c>
      <c r="BJ102" s="151" t="s">
        <v>89</v>
      </c>
      <c r="BK102" s="148"/>
      <c r="BL102" s="148"/>
      <c r="BM102" s="148"/>
    </row>
    <row r="103" spans="2:65" s="1" customFormat="1" ht="18" customHeight="1">
      <c r="B103" s="35"/>
      <c r="C103" s="36"/>
      <c r="D103" s="229" t="s">
        <v>150</v>
      </c>
      <c r="E103" s="230"/>
      <c r="F103" s="230"/>
      <c r="G103" s="230"/>
      <c r="H103" s="230"/>
      <c r="I103" s="36"/>
      <c r="J103" s="36"/>
      <c r="K103" s="36"/>
      <c r="L103" s="36"/>
      <c r="M103" s="36"/>
      <c r="N103" s="231">
        <f>ROUND(N89*T103,2)</f>
        <v>0</v>
      </c>
      <c r="O103" s="208"/>
      <c r="P103" s="208"/>
      <c r="Q103" s="208"/>
      <c r="R103" s="37"/>
      <c r="S103" s="148"/>
      <c r="T103" s="149"/>
      <c r="U103" s="150" t="s">
        <v>44</v>
      </c>
      <c r="V103" s="148"/>
      <c r="W103" s="148"/>
      <c r="X103" s="148"/>
      <c r="Y103" s="148"/>
      <c r="Z103" s="148"/>
      <c r="AA103" s="148"/>
      <c r="AB103" s="148"/>
      <c r="AC103" s="148"/>
      <c r="AD103" s="148"/>
      <c r="AE103" s="148"/>
      <c r="AF103" s="148"/>
      <c r="AG103" s="148"/>
      <c r="AH103" s="148"/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51" t="s">
        <v>146</v>
      </c>
      <c r="AZ103" s="148"/>
      <c r="BA103" s="148"/>
      <c r="BB103" s="148"/>
      <c r="BC103" s="148"/>
      <c r="BD103" s="148"/>
      <c r="BE103" s="152">
        <f t="shared" si="0"/>
        <v>0</v>
      </c>
      <c r="BF103" s="152">
        <f t="shared" si="1"/>
        <v>0</v>
      </c>
      <c r="BG103" s="152">
        <f t="shared" si="2"/>
        <v>0</v>
      </c>
      <c r="BH103" s="152">
        <f t="shared" si="3"/>
        <v>0</v>
      </c>
      <c r="BI103" s="152">
        <f t="shared" si="4"/>
        <v>0</v>
      </c>
      <c r="BJ103" s="151" t="s">
        <v>89</v>
      </c>
      <c r="BK103" s="148"/>
      <c r="BL103" s="148"/>
      <c r="BM103" s="148"/>
    </row>
    <row r="104" spans="2:65" s="1" customFormat="1" ht="18" customHeight="1">
      <c r="B104" s="35"/>
      <c r="C104" s="36"/>
      <c r="D104" s="114" t="s">
        <v>151</v>
      </c>
      <c r="E104" s="36"/>
      <c r="F104" s="36"/>
      <c r="G104" s="36"/>
      <c r="H104" s="36"/>
      <c r="I104" s="36"/>
      <c r="J104" s="36"/>
      <c r="K104" s="36"/>
      <c r="L104" s="36"/>
      <c r="M104" s="36"/>
      <c r="N104" s="231">
        <f>ROUND(N89*T104,2)</f>
        <v>0</v>
      </c>
      <c r="O104" s="208"/>
      <c r="P104" s="208"/>
      <c r="Q104" s="208"/>
      <c r="R104" s="37"/>
      <c r="S104" s="148"/>
      <c r="T104" s="153"/>
      <c r="U104" s="154" t="s">
        <v>44</v>
      </c>
      <c r="V104" s="148"/>
      <c r="W104" s="148"/>
      <c r="X104" s="148"/>
      <c r="Y104" s="148"/>
      <c r="Z104" s="148"/>
      <c r="AA104" s="148"/>
      <c r="AB104" s="148"/>
      <c r="AC104" s="148"/>
      <c r="AD104" s="148"/>
      <c r="AE104" s="148"/>
      <c r="AF104" s="148"/>
      <c r="AG104" s="148"/>
      <c r="AH104" s="148"/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51" t="s">
        <v>152</v>
      </c>
      <c r="AZ104" s="148"/>
      <c r="BA104" s="148"/>
      <c r="BB104" s="148"/>
      <c r="BC104" s="148"/>
      <c r="BD104" s="148"/>
      <c r="BE104" s="152">
        <f t="shared" si="0"/>
        <v>0</v>
      </c>
      <c r="BF104" s="152">
        <f t="shared" si="1"/>
        <v>0</v>
      </c>
      <c r="BG104" s="152">
        <f t="shared" si="2"/>
        <v>0</v>
      </c>
      <c r="BH104" s="152">
        <f t="shared" si="3"/>
        <v>0</v>
      </c>
      <c r="BI104" s="152">
        <f t="shared" si="4"/>
        <v>0</v>
      </c>
      <c r="BJ104" s="151" t="s">
        <v>89</v>
      </c>
      <c r="BK104" s="148"/>
      <c r="BL104" s="148"/>
      <c r="BM104" s="148"/>
    </row>
    <row r="105" spans="2:65" s="1" customFormat="1" ht="12">
      <c r="B105" s="35"/>
      <c r="C105" s="36"/>
      <c r="D105" s="36"/>
      <c r="E105" s="36"/>
      <c r="F105" s="36"/>
      <c r="G105" s="36"/>
      <c r="H105" s="36"/>
      <c r="I105" s="36"/>
      <c r="J105" s="36"/>
      <c r="K105" s="36"/>
      <c r="L105" s="36"/>
      <c r="M105" s="36"/>
      <c r="N105" s="36"/>
      <c r="O105" s="36"/>
      <c r="P105" s="36"/>
      <c r="Q105" s="36"/>
      <c r="R105" s="37"/>
      <c r="T105" s="135"/>
      <c r="U105" s="135"/>
    </row>
    <row r="106" spans="2:65" s="1" customFormat="1" ht="29.25" customHeight="1">
      <c r="B106" s="35"/>
      <c r="C106" s="123" t="s">
        <v>120</v>
      </c>
      <c r="D106" s="124"/>
      <c r="E106" s="124"/>
      <c r="F106" s="124"/>
      <c r="G106" s="124"/>
      <c r="H106" s="124"/>
      <c r="I106" s="124"/>
      <c r="J106" s="124"/>
      <c r="K106" s="124"/>
      <c r="L106" s="233">
        <f>ROUND(SUM(N89+N98),2)</f>
        <v>0</v>
      </c>
      <c r="M106" s="233"/>
      <c r="N106" s="233"/>
      <c r="O106" s="233"/>
      <c r="P106" s="233"/>
      <c r="Q106" s="233"/>
      <c r="R106" s="37"/>
      <c r="T106" s="135"/>
      <c r="U106" s="135"/>
    </row>
    <row r="107" spans="2:65" s="1" customFormat="1" ht="6.9" customHeight="1">
      <c r="B107" s="59"/>
      <c r="C107" s="60"/>
      <c r="D107" s="60"/>
      <c r="E107" s="60"/>
      <c r="F107" s="60"/>
      <c r="G107" s="60"/>
      <c r="H107" s="60"/>
      <c r="I107" s="60"/>
      <c r="J107" s="60"/>
      <c r="K107" s="60"/>
      <c r="L107" s="60"/>
      <c r="M107" s="60"/>
      <c r="N107" s="60"/>
      <c r="O107" s="60"/>
      <c r="P107" s="60"/>
      <c r="Q107" s="60"/>
      <c r="R107" s="61"/>
      <c r="T107" s="135"/>
      <c r="U107" s="135"/>
    </row>
    <row r="111" spans="2:65" s="1" customFormat="1" ht="6.9" customHeight="1">
      <c r="B111" s="62"/>
      <c r="C111" s="63"/>
      <c r="D111" s="63"/>
      <c r="E111" s="63"/>
      <c r="F111" s="63"/>
      <c r="G111" s="63"/>
      <c r="H111" s="63"/>
      <c r="I111" s="63"/>
      <c r="J111" s="63"/>
      <c r="K111" s="63"/>
      <c r="L111" s="63"/>
      <c r="M111" s="63"/>
      <c r="N111" s="63"/>
      <c r="O111" s="63"/>
      <c r="P111" s="63"/>
      <c r="Q111" s="63"/>
      <c r="R111" s="64"/>
    </row>
    <row r="112" spans="2:65" s="1" customFormat="1" ht="36.9" customHeight="1">
      <c r="B112" s="35"/>
      <c r="C112" s="203" t="s">
        <v>153</v>
      </c>
      <c r="D112" s="254"/>
      <c r="E112" s="254"/>
      <c r="F112" s="254"/>
      <c r="G112" s="254"/>
      <c r="H112" s="254"/>
      <c r="I112" s="254"/>
      <c r="J112" s="254"/>
      <c r="K112" s="254"/>
      <c r="L112" s="254"/>
      <c r="M112" s="254"/>
      <c r="N112" s="254"/>
      <c r="O112" s="254"/>
      <c r="P112" s="254"/>
      <c r="Q112" s="254"/>
      <c r="R112" s="37"/>
    </row>
    <row r="113" spans="2:65" s="1" customFormat="1" ht="6.9" customHeight="1"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36"/>
      <c r="M113" s="36"/>
      <c r="N113" s="36"/>
      <c r="O113" s="36"/>
      <c r="P113" s="36"/>
      <c r="Q113" s="36"/>
      <c r="R113" s="37"/>
    </row>
    <row r="114" spans="2:65" s="1" customFormat="1" ht="30" customHeight="1">
      <c r="B114" s="35"/>
      <c r="C114" s="30" t="s">
        <v>17</v>
      </c>
      <c r="D114" s="36"/>
      <c r="E114" s="36"/>
      <c r="F114" s="252" t="str">
        <f>F6</f>
        <v>Oprava porúch administratívnej budovy - Okresný súd Bratislava V.</v>
      </c>
      <c r="G114" s="253"/>
      <c r="H114" s="253"/>
      <c r="I114" s="253"/>
      <c r="J114" s="253"/>
      <c r="K114" s="253"/>
      <c r="L114" s="253"/>
      <c r="M114" s="253"/>
      <c r="N114" s="253"/>
      <c r="O114" s="253"/>
      <c r="P114" s="253"/>
      <c r="Q114" s="36"/>
      <c r="R114" s="37"/>
    </row>
    <row r="115" spans="2:65" ht="30" customHeight="1">
      <c r="B115" s="23"/>
      <c r="C115" s="30" t="s">
        <v>127</v>
      </c>
      <c r="D115" s="26"/>
      <c r="E115" s="26"/>
      <c r="F115" s="252" t="s">
        <v>128</v>
      </c>
      <c r="G115" s="197"/>
      <c r="H115" s="197"/>
      <c r="I115" s="197"/>
      <c r="J115" s="197"/>
      <c r="K115" s="197"/>
      <c r="L115" s="197"/>
      <c r="M115" s="197"/>
      <c r="N115" s="197"/>
      <c r="O115" s="197"/>
      <c r="P115" s="197"/>
      <c r="Q115" s="26"/>
      <c r="R115" s="24"/>
    </row>
    <row r="116" spans="2:65" s="1" customFormat="1" ht="36.9" customHeight="1">
      <c r="B116" s="35"/>
      <c r="C116" s="69" t="s">
        <v>129</v>
      </c>
      <c r="D116" s="36"/>
      <c r="E116" s="36"/>
      <c r="F116" s="215" t="str">
        <f>F8</f>
        <v>OC7 - Obnova časť 7, obnova bočnej fasády SV</v>
      </c>
      <c r="G116" s="254"/>
      <c r="H116" s="254"/>
      <c r="I116" s="254"/>
      <c r="J116" s="254"/>
      <c r="K116" s="254"/>
      <c r="L116" s="254"/>
      <c r="M116" s="254"/>
      <c r="N116" s="254"/>
      <c r="O116" s="254"/>
      <c r="P116" s="254"/>
      <c r="Q116" s="36"/>
      <c r="R116" s="37"/>
    </row>
    <row r="117" spans="2:65" s="1" customFormat="1" ht="6.9" customHeight="1"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36"/>
      <c r="M117" s="36"/>
      <c r="N117" s="36"/>
      <c r="O117" s="36"/>
      <c r="P117" s="36"/>
      <c r="Q117" s="36"/>
      <c r="R117" s="37"/>
    </row>
    <row r="118" spans="2:65" s="1" customFormat="1" ht="18" customHeight="1">
      <c r="B118" s="35"/>
      <c r="C118" s="30" t="s">
        <v>22</v>
      </c>
      <c r="D118" s="36"/>
      <c r="E118" s="36"/>
      <c r="F118" s="28" t="str">
        <f>F10</f>
        <v>Bratislava  V</v>
      </c>
      <c r="G118" s="36"/>
      <c r="H118" s="36"/>
      <c r="I118" s="36"/>
      <c r="J118" s="36"/>
      <c r="K118" s="30" t="s">
        <v>24</v>
      </c>
      <c r="L118" s="36"/>
      <c r="M118" s="256" t="str">
        <f>IF(O10="","",O10)</f>
        <v>10. 5. 2018</v>
      </c>
      <c r="N118" s="256"/>
      <c r="O118" s="256"/>
      <c r="P118" s="256"/>
      <c r="Q118" s="36"/>
      <c r="R118" s="37"/>
    </row>
    <row r="119" spans="2:65" s="1" customFormat="1" ht="6.9" customHeight="1"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36"/>
      <c r="M119" s="36"/>
      <c r="N119" s="36"/>
      <c r="O119" s="36"/>
      <c r="P119" s="36"/>
      <c r="Q119" s="36"/>
      <c r="R119" s="37"/>
    </row>
    <row r="120" spans="2:65" s="1" customFormat="1" ht="13.2">
      <c r="B120" s="35"/>
      <c r="C120" s="30" t="s">
        <v>26</v>
      </c>
      <c r="D120" s="36"/>
      <c r="E120" s="36"/>
      <c r="F120" s="28" t="str">
        <f>E13</f>
        <v>Okresný súd, Bratislava V, Prokofievova 6-12</v>
      </c>
      <c r="G120" s="36"/>
      <c r="H120" s="36"/>
      <c r="I120" s="36"/>
      <c r="J120" s="36"/>
      <c r="K120" s="30" t="s">
        <v>32</v>
      </c>
      <c r="L120" s="36"/>
      <c r="M120" s="207" t="str">
        <f>E19</f>
        <v>Ing. Stanislav Šutliak, PhD -  EPISS</v>
      </c>
      <c r="N120" s="207"/>
      <c r="O120" s="207"/>
      <c r="P120" s="207"/>
      <c r="Q120" s="207"/>
      <c r="R120" s="37"/>
    </row>
    <row r="121" spans="2:65" s="1" customFormat="1" ht="14.4" customHeight="1">
      <c r="B121" s="35"/>
      <c r="C121" s="30" t="s">
        <v>30</v>
      </c>
      <c r="D121" s="36"/>
      <c r="E121" s="36"/>
      <c r="F121" s="28" t="str">
        <f>IF(E16="","",E16)</f>
        <v>Vyplň údaj</v>
      </c>
      <c r="G121" s="36"/>
      <c r="H121" s="36"/>
      <c r="I121" s="36"/>
      <c r="J121" s="36"/>
      <c r="K121" s="30" t="s">
        <v>35</v>
      </c>
      <c r="L121" s="36"/>
      <c r="M121" s="207" t="str">
        <f>E22</f>
        <v xml:space="preserve"> </v>
      </c>
      <c r="N121" s="207"/>
      <c r="O121" s="207"/>
      <c r="P121" s="207"/>
      <c r="Q121" s="207"/>
      <c r="R121" s="37"/>
    </row>
    <row r="122" spans="2:65" s="1" customFormat="1" ht="10.35" customHeight="1">
      <c r="B122" s="35"/>
      <c r="C122" s="36"/>
      <c r="D122" s="36"/>
      <c r="E122" s="36"/>
      <c r="F122" s="36"/>
      <c r="G122" s="36"/>
      <c r="H122" s="36"/>
      <c r="I122" s="36"/>
      <c r="J122" s="36"/>
      <c r="K122" s="36"/>
      <c r="L122" s="36"/>
      <c r="M122" s="36"/>
      <c r="N122" s="36"/>
      <c r="O122" s="36"/>
      <c r="P122" s="36"/>
      <c r="Q122" s="36"/>
      <c r="R122" s="37"/>
    </row>
    <row r="123" spans="2:65" s="9" customFormat="1" ht="29.25" customHeight="1">
      <c r="B123" s="155"/>
      <c r="C123" s="156" t="s">
        <v>154</v>
      </c>
      <c r="D123" s="157" t="s">
        <v>155</v>
      </c>
      <c r="E123" s="157" t="s">
        <v>59</v>
      </c>
      <c r="F123" s="271" t="s">
        <v>156</v>
      </c>
      <c r="G123" s="271"/>
      <c r="H123" s="271"/>
      <c r="I123" s="271"/>
      <c r="J123" s="157" t="s">
        <v>157</v>
      </c>
      <c r="K123" s="157" t="s">
        <v>158</v>
      </c>
      <c r="L123" s="271" t="s">
        <v>159</v>
      </c>
      <c r="M123" s="271"/>
      <c r="N123" s="271" t="s">
        <v>134</v>
      </c>
      <c r="O123" s="271"/>
      <c r="P123" s="271"/>
      <c r="Q123" s="272"/>
      <c r="R123" s="158"/>
      <c r="T123" s="80" t="s">
        <v>160</v>
      </c>
      <c r="U123" s="81" t="s">
        <v>41</v>
      </c>
      <c r="V123" s="81" t="s">
        <v>161</v>
      </c>
      <c r="W123" s="81" t="s">
        <v>162</v>
      </c>
      <c r="X123" s="81" t="s">
        <v>163</v>
      </c>
      <c r="Y123" s="81" t="s">
        <v>164</v>
      </c>
      <c r="Z123" s="81" t="s">
        <v>165</v>
      </c>
      <c r="AA123" s="82" t="s">
        <v>166</v>
      </c>
    </row>
    <row r="124" spans="2:65" s="1" customFormat="1" ht="29.25" customHeight="1">
      <c r="B124" s="35"/>
      <c r="C124" s="84" t="s">
        <v>131</v>
      </c>
      <c r="D124" s="36"/>
      <c r="E124" s="36"/>
      <c r="F124" s="36"/>
      <c r="G124" s="36"/>
      <c r="H124" s="36"/>
      <c r="I124" s="36"/>
      <c r="J124" s="36"/>
      <c r="K124" s="36"/>
      <c r="L124" s="36"/>
      <c r="M124" s="36"/>
      <c r="N124" s="273">
        <f>BK124</f>
        <v>0</v>
      </c>
      <c r="O124" s="274"/>
      <c r="P124" s="274"/>
      <c r="Q124" s="274"/>
      <c r="R124" s="37"/>
      <c r="T124" s="83"/>
      <c r="U124" s="51"/>
      <c r="V124" s="51"/>
      <c r="W124" s="159">
        <f>W125+W143+W150</f>
        <v>0</v>
      </c>
      <c r="X124" s="51"/>
      <c r="Y124" s="159">
        <f>Y125+Y143+Y150</f>
        <v>12.2680711</v>
      </c>
      <c r="Z124" s="51"/>
      <c r="AA124" s="160">
        <f>AA125+AA143+AA150</f>
        <v>0</v>
      </c>
      <c r="AT124" s="19" t="s">
        <v>76</v>
      </c>
      <c r="AU124" s="19" t="s">
        <v>136</v>
      </c>
      <c r="BK124" s="161">
        <f>BK125+BK143+BK150</f>
        <v>0</v>
      </c>
    </row>
    <row r="125" spans="2:65" s="10" customFormat="1" ht="37.35" customHeight="1">
      <c r="B125" s="162"/>
      <c r="C125" s="163"/>
      <c r="D125" s="164" t="s">
        <v>385</v>
      </c>
      <c r="E125" s="164"/>
      <c r="F125" s="164"/>
      <c r="G125" s="164"/>
      <c r="H125" s="164"/>
      <c r="I125" s="164"/>
      <c r="J125" s="164"/>
      <c r="K125" s="164"/>
      <c r="L125" s="164"/>
      <c r="M125" s="164"/>
      <c r="N125" s="267">
        <f>BK125</f>
        <v>0</v>
      </c>
      <c r="O125" s="269"/>
      <c r="P125" s="269"/>
      <c r="Q125" s="269"/>
      <c r="R125" s="165"/>
      <c r="T125" s="166"/>
      <c r="U125" s="163"/>
      <c r="V125" s="163"/>
      <c r="W125" s="167">
        <f>W126+W132+W141</f>
        <v>0</v>
      </c>
      <c r="X125" s="163"/>
      <c r="Y125" s="167">
        <f>Y126+Y132+Y141</f>
        <v>12.2662855</v>
      </c>
      <c r="Z125" s="163"/>
      <c r="AA125" s="168">
        <f>AA126+AA132+AA141</f>
        <v>0</v>
      </c>
      <c r="AR125" s="169" t="s">
        <v>84</v>
      </c>
      <c r="AT125" s="170" t="s">
        <v>76</v>
      </c>
      <c r="AU125" s="170" t="s">
        <v>77</v>
      </c>
      <c r="AY125" s="169" t="s">
        <v>167</v>
      </c>
      <c r="BK125" s="171">
        <f>BK126+BK132+BK141</f>
        <v>0</v>
      </c>
    </row>
    <row r="126" spans="2:65" s="10" customFormat="1" ht="19.95" customHeight="1">
      <c r="B126" s="162"/>
      <c r="C126" s="163"/>
      <c r="D126" s="172" t="s">
        <v>386</v>
      </c>
      <c r="E126" s="172"/>
      <c r="F126" s="172"/>
      <c r="G126" s="172"/>
      <c r="H126" s="172"/>
      <c r="I126" s="172"/>
      <c r="J126" s="172"/>
      <c r="K126" s="172"/>
      <c r="L126" s="172"/>
      <c r="M126" s="172"/>
      <c r="N126" s="275">
        <f>BK126</f>
        <v>0</v>
      </c>
      <c r="O126" s="276"/>
      <c r="P126" s="276"/>
      <c r="Q126" s="276"/>
      <c r="R126" s="165"/>
      <c r="T126" s="166"/>
      <c r="U126" s="163"/>
      <c r="V126" s="163"/>
      <c r="W126" s="167">
        <f>SUM(W127:W131)</f>
        <v>0</v>
      </c>
      <c r="X126" s="163"/>
      <c r="Y126" s="167">
        <f>SUM(Y127:Y131)</f>
        <v>0.16774849999999997</v>
      </c>
      <c r="Z126" s="163"/>
      <c r="AA126" s="168">
        <f>SUM(AA127:AA131)</f>
        <v>0</v>
      </c>
      <c r="AR126" s="169" t="s">
        <v>84</v>
      </c>
      <c r="AT126" s="170" t="s">
        <v>76</v>
      </c>
      <c r="AU126" s="170" t="s">
        <v>84</v>
      </c>
      <c r="AY126" s="169" t="s">
        <v>167</v>
      </c>
      <c r="BK126" s="171">
        <f>SUM(BK127:BK131)</f>
        <v>0</v>
      </c>
    </row>
    <row r="127" spans="2:65" s="1" customFormat="1" ht="51" customHeight="1">
      <c r="B127" s="35"/>
      <c r="C127" s="173" t="s">
        <v>84</v>
      </c>
      <c r="D127" s="173" t="s">
        <v>168</v>
      </c>
      <c r="E127" s="174" t="s">
        <v>475</v>
      </c>
      <c r="F127" s="240" t="s">
        <v>476</v>
      </c>
      <c r="G127" s="240"/>
      <c r="H127" s="240"/>
      <c r="I127" s="240"/>
      <c r="J127" s="175" t="s">
        <v>171</v>
      </c>
      <c r="K127" s="176">
        <v>21.6</v>
      </c>
      <c r="L127" s="243">
        <v>0</v>
      </c>
      <c r="M127" s="244"/>
      <c r="N127" s="239">
        <f>ROUND(L127*K127,2)</f>
        <v>0</v>
      </c>
      <c r="O127" s="239"/>
      <c r="P127" s="239"/>
      <c r="Q127" s="239"/>
      <c r="R127" s="37"/>
      <c r="T127" s="178" t="s">
        <v>20</v>
      </c>
      <c r="U127" s="44" t="s">
        <v>44</v>
      </c>
      <c r="V127" s="36"/>
      <c r="W127" s="179">
        <f>V127*K127</f>
        <v>0</v>
      </c>
      <c r="X127" s="179">
        <v>1E-4</v>
      </c>
      <c r="Y127" s="179">
        <f>X127*K127</f>
        <v>2.1600000000000005E-3</v>
      </c>
      <c r="Z127" s="179">
        <v>0</v>
      </c>
      <c r="AA127" s="180">
        <f>Z127*K127</f>
        <v>0</v>
      </c>
      <c r="AR127" s="19" t="s">
        <v>183</v>
      </c>
      <c r="AT127" s="19" t="s">
        <v>168</v>
      </c>
      <c r="AU127" s="19" t="s">
        <v>89</v>
      </c>
      <c r="AY127" s="19" t="s">
        <v>167</v>
      </c>
      <c r="BE127" s="118">
        <f>IF(U127="základná",N127,0)</f>
        <v>0</v>
      </c>
      <c r="BF127" s="118">
        <f>IF(U127="znížená",N127,0)</f>
        <v>0</v>
      </c>
      <c r="BG127" s="118">
        <f>IF(U127="zákl. prenesená",N127,0)</f>
        <v>0</v>
      </c>
      <c r="BH127" s="118">
        <f>IF(U127="zníž. prenesená",N127,0)</f>
        <v>0</v>
      </c>
      <c r="BI127" s="118">
        <f>IF(U127="nulová",N127,0)</f>
        <v>0</v>
      </c>
      <c r="BJ127" s="19" t="s">
        <v>89</v>
      </c>
      <c r="BK127" s="118">
        <f>ROUND(L127*K127,2)</f>
        <v>0</v>
      </c>
      <c r="BL127" s="19" t="s">
        <v>183</v>
      </c>
      <c r="BM127" s="19" t="s">
        <v>477</v>
      </c>
    </row>
    <row r="128" spans="2:65" s="1" customFormat="1" ht="38.25" customHeight="1">
      <c r="B128" s="35"/>
      <c r="C128" s="173" t="s">
        <v>89</v>
      </c>
      <c r="D128" s="173" t="s">
        <v>168</v>
      </c>
      <c r="E128" s="174" t="s">
        <v>487</v>
      </c>
      <c r="F128" s="240" t="s">
        <v>488</v>
      </c>
      <c r="G128" s="240"/>
      <c r="H128" s="240"/>
      <c r="I128" s="240"/>
      <c r="J128" s="175" t="s">
        <v>171</v>
      </c>
      <c r="K128" s="176">
        <v>136.85</v>
      </c>
      <c r="L128" s="243">
        <v>0</v>
      </c>
      <c r="M128" s="244"/>
      <c r="N128" s="239">
        <f>ROUND(L128*K128,2)</f>
        <v>0</v>
      </c>
      <c r="O128" s="239"/>
      <c r="P128" s="239"/>
      <c r="Q128" s="239"/>
      <c r="R128" s="37"/>
      <c r="T128" s="178" t="s">
        <v>20</v>
      </c>
      <c r="U128" s="44" t="s">
        <v>44</v>
      </c>
      <c r="V128" s="36"/>
      <c r="W128" s="179">
        <f>V128*K128</f>
        <v>0</v>
      </c>
      <c r="X128" s="179">
        <v>2.9999999999999997E-4</v>
      </c>
      <c r="Y128" s="179">
        <f>X128*K128</f>
        <v>4.1054999999999994E-2</v>
      </c>
      <c r="Z128" s="179">
        <v>0</v>
      </c>
      <c r="AA128" s="180">
        <f>Z128*K128</f>
        <v>0</v>
      </c>
      <c r="AR128" s="19" t="s">
        <v>183</v>
      </c>
      <c r="AT128" s="19" t="s">
        <v>168</v>
      </c>
      <c r="AU128" s="19" t="s">
        <v>89</v>
      </c>
      <c r="AY128" s="19" t="s">
        <v>167</v>
      </c>
      <c r="BE128" s="118">
        <f>IF(U128="základná",N128,0)</f>
        <v>0</v>
      </c>
      <c r="BF128" s="118">
        <f>IF(U128="znížená",N128,0)</f>
        <v>0</v>
      </c>
      <c r="BG128" s="118">
        <f>IF(U128="zákl. prenesená",N128,0)</f>
        <v>0</v>
      </c>
      <c r="BH128" s="118">
        <f>IF(U128="zníž. prenesená",N128,0)</f>
        <v>0</v>
      </c>
      <c r="BI128" s="118">
        <f>IF(U128="nulová",N128,0)</f>
        <v>0</v>
      </c>
      <c r="BJ128" s="19" t="s">
        <v>89</v>
      </c>
      <c r="BK128" s="118">
        <f>ROUND(L128*K128,2)</f>
        <v>0</v>
      </c>
      <c r="BL128" s="19" t="s">
        <v>183</v>
      </c>
      <c r="BM128" s="19" t="s">
        <v>489</v>
      </c>
    </row>
    <row r="129" spans="2:65" s="1" customFormat="1" ht="25.5" customHeight="1">
      <c r="B129" s="35"/>
      <c r="C129" s="173" t="s">
        <v>179</v>
      </c>
      <c r="D129" s="173" t="s">
        <v>168</v>
      </c>
      <c r="E129" s="174" t="s">
        <v>499</v>
      </c>
      <c r="F129" s="240" t="s">
        <v>500</v>
      </c>
      <c r="G129" s="240"/>
      <c r="H129" s="240"/>
      <c r="I129" s="240"/>
      <c r="J129" s="175" t="s">
        <v>171</v>
      </c>
      <c r="K129" s="176">
        <v>136.85</v>
      </c>
      <c r="L129" s="243">
        <v>0</v>
      </c>
      <c r="M129" s="244"/>
      <c r="N129" s="239">
        <f>ROUND(L129*K129,2)</f>
        <v>0</v>
      </c>
      <c r="O129" s="239"/>
      <c r="P129" s="239"/>
      <c r="Q129" s="239"/>
      <c r="R129" s="37"/>
      <c r="T129" s="178" t="s">
        <v>20</v>
      </c>
      <c r="U129" s="44" t="s">
        <v>44</v>
      </c>
      <c r="V129" s="36"/>
      <c r="W129" s="179">
        <f>V129*K129</f>
        <v>0</v>
      </c>
      <c r="X129" s="179">
        <v>1.8000000000000001E-4</v>
      </c>
      <c r="Y129" s="179">
        <f>X129*K129</f>
        <v>2.4633000000000002E-2</v>
      </c>
      <c r="Z129" s="179">
        <v>0</v>
      </c>
      <c r="AA129" s="180">
        <f>Z129*K129</f>
        <v>0</v>
      </c>
      <c r="AR129" s="19" t="s">
        <v>183</v>
      </c>
      <c r="AT129" s="19" t="s">
        <v>168</v>
      </c>
      <c r="AU129" s="19" t="s">
        <v>89</v>
      </c>
      <c r="AY129" s="19" t="s">
        <v>167</v>
      </c>
      <c r="BE129" s="118">
        <f>IF(U129="základná",N129,0)</f>
        <v>0</v>
      </c>
      <c r="BF129" s="118">
        <f>IF(U129="znížená",N129,0)</f>
        <v>0</v>
      </c>
      <c r="BG129" s="118">
        <f>IF(U129="zákl. prenesená",N129,0)</f>
        <v>0</v>
      </c>
      <c r="BH129" s="118">
        <f>IF(U129="zníž. prenesená",N129,0)</f>
        <v>0</v>
      </c>
      <c r="BI129" s="118">
        <f>IF(U129="nulová",N129,0)</f>
        <v>0</v>
      </c>
      <c r="BJ129" s="19" t="s">
        <v>89</v>
      </c>
      <c r="BK129" s="118">
        <f>ROUND(L129*K129,2)</f>
        <v>0</v>
      </c>
      <c r="BL129" s="19" t="s">
        <v>183</v>
      </c>
      <c r="BM129" s="19" t="s">
        <v>501</v>
      </c>
    </row>
    <row r="130" spans="2:65" s="1" customFormat="1" ht="38.25" customHeight="1">
      <c r="B130" s="35"/>
      <c r="C130" s="173" t="s">
        <v>183</v>
      </c>
      <c r="D130" s="173" t="s">
        <v>168</v>
      </c>
      <c r="E130" s="174" t="s">
        <v>502</v>
      </c>
      <c r="F130" s="240" t="s">
        <v>503</v>
      </c>
      <c r="G130" s="240"/>
      <c r="H130" s="240"/>
      <c r="I130" s="240"/>
      <c r="J130" s="175" t="s">
        <v>171</v>
      </c>
      <c r="K130" s="176">
        <v>136.85</v>
      </c>
      <c r="L130" s="243">
        <v>0</v>
      </c>
      <c r="M130" s="244"/>
      <c r="N130" s="239">
        <f>ROUND(L130*K130,2)</f>
        <v>0</v>
      </c>
      <c r="O130" s="239"/>
      <c r="P130" s="239"/>
      <c r="Q130" s="239"/>
      <c r="R130" s="37"/>
      <c r="T130" s="178" t="s">
        <v>20</v>
      </c>
      <c r="U130" s="44" t="s">
        <v>44</v>
      </c>
      <c r="V130" s="36"/>
      <c r="W130" s="179">
        <f>V130*K130</f>
        <v>0</v>
      </c>
      <c r="X130" s="179">
        <v>2.1000000000000001E-4</v>
      </c>
      <c r="Y130" s="179">
        <f>X130*K130</f>
        <v>2.87385E-2</v>
      </c>
      <c r="Z130" s="179">
        <v>0</v>
      </c>
      <c r="AA130" s="180">
        <f>Z130*K130</f>
        <v>0</v>
      </c>
      <c r="AR130" s="19" t="s">
        <v>183</v>
      </c>
      <c r="AT130" s="19" t="s">
        <v>168</v>
      </c>
      <c r="AU130" s="19" t="s">
        <v>89</v>
      </c>
      <c r="AY130" s="19" t="s">
        <v>167</v>
      </c>
      <c r="BE130" s="118">
        <f>IF(U130="základná",N130,0)</f>
        <v>0</v>
      </c>
      <c r="BF130" s="118">
        <f>IF(U130="znížená",N130,0)</f>
        <v>0</v>
      </c>
      <c r="BG130" s="118">
        <f>IF(U130="zákl. prenesená",N130,0)</f>
        <v>0</v>
      </c>
      <c r="BH130" s="118">
        <f>IF(U130="zníž. prenesená",N130,0)</f>
        <v>0</v>
      </c>
      <c r="BI130" s="118">
        <f>IF(U130="nulová",N130,0)</f>
        <v>0</v>
      </c>
      <c r="BJ130" s="19" t="s">
        <v>89</v>
      </c>
      <c r="BK130" s="118">
        <f>ROUND(L130*K130,2)</f>
        <v>0</v>
      </c>
      <c r="BL130" s="19" t="s">
        <v>183</v>
      </c>
      <c r="BM130" s="19" t="s">
        <v>504</v>
      </c>
    </row>
    <row r="131" spans="2:65" s="1" customFormat="1" ht="38.25" customHeight="1">
      <c r="B131" s="35"/>
      <c r="C131" s="173" t="s">
        <v>188</v>
      </c>
      <c r="D131" s="173" t="s">
        <v>168</v>
      </c>
      <c r="E131" s="174" t="s">
        <v>511</v>
      </c>
      <c r="F131" s="240" t="s">
        <v>512</v>
      </c>
      <c r="G131" s="240"/>
      <c r="H131" s="240"/>
      <c r="I131" s="240"/>
      <c r="J131" s="175" t="s">
        <v>171</v>
      </c>
      <c r="K131" s="176">
        <v>136.85</v>
      </c>
      <c r="L131" s="243">
        <v>0</v>
      </c>
      <c r="M131" s="244"/>
      <c r="N131" s="239">
        <f>ROUND(L131*K131,2)</f>
        <v>0</v>
      </c>
      <c r="O131" s="239"/>
      <c r="P131" s="239"/>
      <c r="Q131" s="239"/>
      <c r="R131" s="37"/>
      <c r="T131" s="178" t="s">
        <v>20</v>
      </c>
      <c r="U131" s="44" t="s">
        <v>44</v>
      </c>
      <c r="V131" s="36"/>
      <c r="W131" s="179">
        <f>V131*K131</f>
        <v>0</v>
      </c>
      <c r="X131" s="179">
        <v>5.1999999999999995E-4</v>
      </c>
      <c r="Y131" s="179">
        <f>X131*K131</f>
        <v>7.1161999999999989E-2</v>
      </c>
      <c r="Z131" s="179">
        <v>0</v>
      </c>
      <c r="AA131" s="180">
        <f>Z131*K131</f>
        <v>0</v>
      </c>
      <c r="AR131" s="19" t="s">
        <v>183</v>
      </c>
      <c r="AT131" s="19" t="s">
        <v>168</v>
      </c>
      <c r="AU131" s="19" t="s">
        <v>89</v>
      </c>
      <c r="AY131" s="19" t="s">
        <v>167</v>
      </c>
      <c r="BE131" s="118">
        <f>IF(U131="základná",N131,0)</f>
        <v>0</v>
      </c>
      <c r="BF131" s="118">
        <f>IF(U131="znížená",N131,0)</f>
        <v>0</v>
      </c>
      <c r="BG131" s="118">
        <f>IF(U131="zákl. prenesená",N131,0)</f>
        <v>0</v>
      </c>
      <c r="BH131" s="118">
        <f>IF(U131="zníž. prenesená",N131,0)</f>
        <v>0</v>
      </c>
      <c r="BI131" s="118">
        <f>IF(U131="nulová",N131,0)</f>
        <v>0</v>
      </c>
      <c r="BJ131" s="19" t="s">
        <v>89</v>
      </c>
      <c r="BK131" s="118">
        <f>ROUND(L131*K131,2)</f>
        <v>0</v>
      </c>
      <c r="BL131" s="19" t="s">
        <v>183</v>
      </c>
      <c r="BM131" s="19" t="s">
        <v>513</v>
      </c>
    </row>
    <row r="132" spans="2:65" s="10" customFormat="1" ht="29.85" customHeight="1">
      <c r="B132" s="162"/>
      <c r="C132" s="163"/>
      <c r="D132" s="172" t="s">
        <v>387</v>
      </c>
      <c r="E132" s="172"/>
      <c r="F132" s="172"/>
      <c r="G132" s="172"/>
      <c r="H132" s="172"/>
      <c r="I132" s="172"/>
      <c r="J132" s="172"/>
      <c r="K132" s="172"/>
      <c r="L132" s="172"/>
      <c r="M132" s="172"/>
      <c r="N132" s="250">
        <f>BK132</f>
        <v>0</v>
      </c>
      <c r="O132" s="251"/>
      <c r="P132" s="251"/>
      <c r="Q132" s="251"/>
      <c r="R132" s="165"/>
      <c r="T132" s="166"/>
      <c r="U132" s="163"/>
      <c r="V132" s="163"/>
      <c r="W132" s="167">
        <f>SUM(W133:W140)</f>
        <v>0</v>
      </c>
      <c r="X132" s="163"/>
      <c r="Y132" s="167">
        <f>SUM(Y133:Y140)</f>
        <v>12.098537</v>
      </c>
      <c r="Z132" s="163"/>
      <c r="AA132" s="168">
        <f>SUM(AA133:AA140)</f>
        <v>0</v>
      </c>
      <c r="AR132" s="169" t="s">
        <v>84</v>
      </c>
      <c r="AT132" s="170" t="s">
        <v>76</v>
      </c>
      <c r="AU132" s="170" t="s">
        <v>84</v>
      </c>
      <c r="AY132" s="169" t="s">
        <v>167</v>
      </c>
      <c r="BK132" s="171">
        <f>SUM(BK133:BK140)</f>
        <v>0</v>
      </c>
    </row>
    <row r="133" spans="2:65" s="1" customFormat="1" ht="38.25" customHeight="1">
      <c r="B133" s="35"/>
      <c r="C133" s="173" t="s">
        <v>192</v>
      </c>
      <c r="D133" s="173" t="s">
        <v>168</v>
      </c>
      <c r="E133" s="174" t="s">
        <v>517</v>
      </c>
      <c r="F133" s="240" t="s">
        <v>518</v>
      </c>
      <c r="G133" s="240"/>
      <c r="H133" s="240"/>
      <c r="I133" s="240"/>
      <c r="J133" s="175" t="s">
        <v>171</v>
      </c>
      <c r="K133" s="176">
        <v>234.9</v>
      </c>
      <c r="L133" s="243">
        <v>0</v>
      </c>
      <c r="M133" s="244"/>
      <c r="N133" s="239">
        <f t="shared" ref="N133:N140" si="5">ROUND(L133*K133,2)</f>
        <v>0</v>
      </c>
      <c r="O133" s="239"/>
      <c r="P133" s="239"/>
      <c r="Q133" s="239"/>
      <c r="R133" s="37"/>
      <c r="T133" s="178" t="s">
        <v>20</v>
      </c>
      <c r="U133" s="44" t="s">
        <v>44</v>
      </c>
      <c r="V133" s="36"/>
      <c r="W133" s="179">
        <f t="shared" ref="W133:W140" si="6">V133*K133</f>
        <v>0</v>
      </c>
      <c r="X133" s="179">
        <v>2.572E-2</v>
      </c>
      <c r="Y133" s="179">
        <f t="shared" ref="Y133:Y140" si="7">X133*K133</f>
        <v>6.0416280000000002</v>
      </c>
      <c r="Z133" s="179">
        <v>0</v>
      </c>
      <c r="AA133" s="180">
        <f t="shared" ref="AA133:AA140" si="8">Z133*K133</f>
        <v>0</v>
      </c>
      <c r="AR133" s="19" t="s">
        <v>183</v>
      </c>
      <c r="AT133" s="19" t="s">
        <v>168</v>
      </c>
      <c r="AU133" s="19" t="s">
        <v>89</v>
      </c>
      <c r="AY133" s="19" t="s">
        <v>167</v>
      </c>
      <c r="BE133" s="118">
        <f t="shared" ref="BE133:BE140" si="9">IF(U133="základná",N133,0)</f>
        <v>0</v>
      </c>
      <c r="BF133" s="118">
        <f t="shared" ref="BF133:BF140" si="10">IF(U133="znížená",N133,0)</f>
        <v>0</v>
      </c>
      <c r="BG133" s="118">
        <f t="shared" ref="BG133:BG140" si="11">IF(U133="zákl. prenesená",N133,0)</f>
        <v>0</v>
      </c>
      <c r="BH133" s="118">
        <f t="shared" ref="BH133:BH140" si="12">IF(U133="zníž. prenesená",N133,0)</f>
        <v>0</v>
      </c>
      <c r="BI133" s="118">
        <f t="shared" ref="BI133:BI140" si="13">IF(U133="nulová",N133,0)</f>
        <v>0</v>
      </c>
      <c r="BJ133" s="19" t="s">
        <v>89</v>
      </c>
      <c r="BK133" s="118">
        <f t="shared" ref="BK133:BK140" si="14">ROUND(L133*K133,2)</f>
        <v>0</v>
      </c>
      <c r="BL133" s="19" t="s">
        <v>183</v>
      </c>
      <c r="BM133" s="19" t="s">
        <v>519</v>
      </c>
    </row>
    <row r="134" spans="2:65" s="1" customFormat="1" ht="38.25" customHeight="1">
      <c r="B134" s="35"/>
      <c r="C134" s="173" t="s">
        <v>197</v>
      </c>
      <c r="D134" s="173" t="s">
        <v>168</v>
      </c>
      <c r="E134" s="174" t="s">
        <v>520</v>
      </c>
      <c r="F134" s="240" t="s">
        <v>521</v>
      </c>
      <c r="G134" s="240"/>
      <c r="H134" s="240"/>
      <c r="I134" s="240"/>
      <c r="J134" s="175" t="s">
        <v>171</v>
      </c>
      <c r="K134" s="176">
        <v>469.8</v>
      </c>
      <c r="L134" s="243">
        <v>0</v>
      </c>
      <c r="M134" s="244"/>
      <c r="N134" s="239">
        <f t="shared" si="5"/>
        <v>0</v>
      </c>
      <c r="O134" s="239"/>
      <c r="P134" s="239"/>
      <c r="Q134" s="239"/>
      <c r="R134" s="37"/>
      <c r="T134" s="178" t="s">
        <v>20</v>
      </c>
      <c r="U134" s="44" t="s">
        <v>44</v>
      </c>
      <c r="V134" s="36"/>
      <c r="W134" s="179">
        <f t="shared" si="6"/>
        <v>0</v>
      </c>
      <c r="X134" s="179">
        <v>0</v>
      </c>
      <c r="Y134" s="179">
        <f t="shared" si="7"/>
        <v>0</v>
      </c>
      <c r="Z134" s="179">
        <v>0</v>
      </c>
      <c r="AA134" s="180">
        <f t="shared" si="8"/>
        <v>0</v>
      </c>
      <c r="AR134" s="19" t="s">
        <v>183</v>
      </c>
      <c r="AT134" s="19" t="s">
        <v>168</v>
      </c>
      <c r="AU134" s="19" t="s">
        <v>89</v>
      </c>
      <c r="AY134" s="19" t="s">
        <v>167</v>
      </c>
      <c r="BE134" s="118">
        <f t="shared" si="9"/>
        <v>0</v>
      </c>
      <c r="BF134" s="118">
        <f t="shared" si="10"/>
        <v>0</v>
      </c>
      <c r="BG134" s="118">
        <f t="shared" si="11"/>
        <v>0</v>
      </c>
      <c r="BH134" s="118">
        <f t="shared" si="12"/>
        <v>0</v>
      </c>
      <c r="BI134" s="118">
        <f t="shared" si="13"/>
        <v>0</v>
      </c>
      <c r="BJ134" s="19" t="s">
        <v>89</v>
      </c>
      <c r="BK134" s="118">
        <f t="shared" si="14"/>
        <v>0</v>
      </c>
      <c r="BL134" s="19" t="s">
        <v>183</v>
      </c>
      <c r="BM134" s="19" t="s">
        <v>522</v>
      </c>
    </row>
    <row r="135" spans="2:65" s="1" customFormat="1" ht="38.25" customHeight="1">
      <c r="B135" s="35"/>
      <c r="C135" s="173" t="s">
        <v>201</v>
      </c>
      <c r="D135" s="173" t="s">
        <v>168</v>
      </c>
      <c r="E135" s="174" t="s">
        <v>523</v>
      </c>
      <c r="F135" s="240" t="s">
        <v>524</v>
      </c>
      <c r="G135" s="240"/>
      <c r="H135" s="240"/>
      <c r="I135" s="240"/>
      <c r="J135" s="175" t="s">
        <v>171</v>
      </c>
      <c r="K135" s="176">
        <v>234.9</v>
      </c>
      <c r="L135" s="243">
        <v>0</v>
      </c>
      <c r="M135" s="244"/>
      <c r="N135" s="239">
        <f t="shared" si="5"/>
        <v>0</v>
      </c>
      <c r="O135" s="239"/>
      <c r="P135" s="239"/>
      <c r="Q135" s="239"/>
      <c r="R135" s="37"/>
      <c r="T135" s="178" t="s">
        <v>20</v>
      </c>
      <c r="U135" s="44" t="s">
        <v>44</v>
      </c>
      <c r="V135" s="36"/>
      <c r="W135" s="179">
        <f t="shared" si="6"/>
        <v>0</v>
      </c>
      <c r="X135" s="179">
        <v>2.572E-2</v>
      </c>
      <c r="Y135" s="179">
        <f t="shared" si="7"/>
        <v>6.0416280000000002</v>
      </c>
      <c r="Z135" s="179">
        <v>0</v>
      </c>
      <c r="AA135" s="180">
        <f t="shared" si="8"/>
        <v>0</v>
      </c>
      <c r="AR135" s="19" t="s">
        <v>183</v>
      </c>
      <c r="AT135" s="19" t="s">
        <v>168</v>
      </c>
      <c r="AU135" s="19" t="s">
        <v>89</v>
      </c>
      <c r="AY135" s="19" t="s">
        <v>167</v>
      </c>
      <c r="BE135" s="118">
        <f t="shared" si="9"/>
        <v>0</v>
      </c>
      <c r="BF135" s="118">
        <f t="shared" si="10"/>
        <v>0</v>
      </c>
      <c r="BG135" s="118">
        <f t="shared" si="11"/>
        <v>0</v>
      </c>
      <c r="BH135" s="118">
        <f t="shared" si="12"/>
        <v>0</v>
      </c>
      <c r="BI135" s="118">
        <f t="shared" si="13"/>
        <v>0</v>
      </c>
      <c r="BJ135" s="19" t="s">
        <v>89</v>
      </c>
      <c r="BK135" s="118">
        <f t="shared" si="14"/>
        <v>0</v>
      </c>
      <c r="BL135" s="19" t="s">
        <v>183</v>
      </c>
      <c r="BM135" s="19" t="s">
        <v>525</v>
      </c>
    </row>
    <row r="136" spans="2:65" s="1" customFormat="1" ht="38.25" customHeight="1">
      <c r="B136" s="35"/>
      <c r="C136" s="173" t="s">
        <v>205</v>
      </c>
      <c r="D136" s="173" t="s">
        <v>168</v>
      </c>
      <c r="E136" s="174" t="s">
        <v>529</v>
      </c>
      <c r="F136" s="240" t="s">
        <v>530</v>
      </c>
      <c r="G136" s="240"/>
      <c r="H136" s="240"/>
      <c r="I136" s="240"/>
      <c r="J136" s="175" t="s">
        <v>171</v>
      </c>
      <c r="K136" s="176">
        <v>34.799999999999997</v>
      </c>
      <c r="L136" s="243">
        <v>0</v>
      </c>
      <c r="M136" s="244"/>
      <c r="N136" s="239">
        <f t="shared" si="5"/>
        <v>0</v>
      </c>
      <c r="O136" s="239"/>
      <c r="P136" s="239"/>
      <c r="Q136" s="239"/>
      <c r="R136" s="37"/>
      <c r="T136" s="178" t="s">
        <v>20</v>
      </c>
      <c r="U136" s="44" t="s">
        <v>44</v>
      </c>
      <c r="V136" s="36"/>
      <c r="W136" s="179">
        <f t="shared" si="6"/>
        <v>0</v>
      </c>
      <c r="X136" s="179">
        <v>6.9999999999999994E-5</v>
      </c>
      <c r="Y136" s="179">
        <f t="shared" si="7"/>
        <v>2.4359999999999998E-3</v>
      </c>
      <c r="Z136" s="179">
        <v>0</v>
      </c>
      <c r="AA136" s="180">
        <f t="shared" si="8"/>
        <v>0</v>
      </c>
      <c r="AR136" s="19" t="s">
        <v>183</v>
      </c>
      <c r="AT136" s="19" t="s">
        <v>168</v>
      </c>
      <c r="AU136" s="19" t="s">
        <v>89</v>
      </c>
      <c r="AY136" s="19" t="s">
        <v>167</v>
      </c>
      <c r="BE136" s="118">
        <f t="shared" si="9"/>
        <v>0</v>
      </c>
      <c r="BF136" s="118">
        <f t="shared" si="10"/>
        <v>0</v>
      </c>
      <c r="BG136" s="118">
        <f t="shared" si="11"/>
        <v>0</v>
      </c>
      <c r="BH136" s="118">
        <f t="shared" si="12"/>
        <v>0</v>
      </c>
      <c r="BI136" s="118">
        <f t="shared" si="13"/>
        <v>0</v>
      </c>
      <c r="BJ136" s="19" t="s">
        <v>89</v>
      </c>
      <c r="BK136" s="118">
        <f t="shared" si="14"/>
        <v>0</v>
      </c>
      <c r="BL136" s="19" t="s">
        <v>183</v>
      </c>
      <c r="BM136" s="19" t="s">
        <v>531</v>
      </c>
    </row>
    <row r="137" spans="2:65" s="1" customFormat="1" ht="16.5" customHeight="1">
      <c r="B137" s="35"/>
      <c r="C137" s="173" t="s">
        <v>207</v>
      </c>
      <c r="D137" s="173" t="s">
        <v>168</v>
      </c>
      <c r="E137" s="174" t="s">
        <v>532</v>
      </c>
      <c r="F137" s="240" t="s">
        <v>533</v>
      </c>
      <c r="G137" s="240"/>
      <c r="H137" s="240"/>
      <c r="I137" s="240"/>
      <c r="J137" s="175" t="s">
        <v>171</v>
      </c>
      <c r="K137" s="176">
        <v>234.9</v>
      </c>
      <c r="L137" s="243">
        <v>0</v>
      </c>
      <c r="M137" s="244"/>
      <c r="N137" s="239">
        <f t="shared" si="5"/>
        <v>0</v>
      </c>
      <c r="O137" s="239"/>
      <c r="P137" s="239"/>
      <c r="Q137" s="239"/>
      <c r="R137" s="37"/>
      <c r="T137" s="178" t="s">
        <v>20</v>
      </c>
      <c r="U137" s="44" t="s">
        <v>44</v>
      </c>
      <c r="V137" s="36"/>
      <c r="W137" s="179">
        <f t="shared" si="6"/>
        <v>0</v>
      </c>
      <c r="X137" s="179">
        <v>5.0000000000000002E-5</v>
      </c>
      <c r="Y137" s="179">
        <f t="shared" si="7"/>
        <v>1.1745E-2</v>
      </c>
      <c r="Z137" s="179">
        <v>0</v>
      </c>
      <c r="AA137" s="180">
        <f t="shared" si="8"/>
        <v>0</v>
      </c>
      <c r="AR137" s="19" t="s">
        <v>183</v>
      </c>
      <c r="AT137" s="19" t="s">
        <v>168</v>
      </c>
      <c r="AU137" s="19" t="s">
        <v>89</v>
      </c>
      <c r="AY137" s="19" t="s">
        <v>167</v>
      </c>
      <c r="BE137" s="118">
        <f t="shared" si="9"/>
        <v>0</v>
      </c>
      <c r="BF137" s="118">
        <f t="shared" si="10"/>
        <v>0</v>
      </c>
      <c r="BG137" s="118">
        <f t="shared" si="11"/>
        <v>0</v>
      </c>
      <c r="BH137" s="118">
        <f t="shared" si="12"/>
        <v>0</v>
      </c>
      <c r="BI137" s="118">
        <f t="shared" si="13"/>
        <v>0</v>
      </c>
      <c r="BJ137" s="19" t="s">
        <v>89</v>
      </c>
      <c r="BK137" s="118">
        <f t="shared" si="14"/>
        <v>0</v>
      </c>
      <c r="BL137" s="19" t="s">
        <v>183</v>
      </c>
      <c r="BM137" s="19" t="s">
        <v>534</v>
      </c>
    </row>
    <row r="138" spans="2:65" s="1" customFormat="1" ht="25.5" customHeight="1">
      <c r="B138" s="35"/>
      <c r="C138" s="173" t="s">
        <v>211</v>
      </c>
      <c r="D138" s="173" t="s">
        <v>168</v>
      </c>
      <c r="E138" s="174" t="s">
        <v>535</v>
      </c>
      <c r="F138" s="240" t="s">
        <v>536</v>
      </c>
      <c r="G138" s="240"/>
      <c r="H138" s="240"/>
      <c r="I138" s="240"/>
      <c r="J138" s="175" t="s">
        <v>171</v>
      </c>
      <c r="K138" s="176">
        <v>234.9</v>
      </c>
      <c r="L138" s="243">
        <v>0</v>
      </c>
      <c r="M138" s="244"/>
      <c r="N138" s="239">
        <f t="shared" si="5"/>
        <v>0</v>
      </c>
      <c r="O138" s="239"/>
      <c r="P138" s="239"/>
      <c r="Q138" s="239"/>
      <c r="R138" s="37"/>
      <c r="T138" s="178" t="s">
        <v>20</v>
      </c>
      <c r="U138" s="44" t="s">
        <v>44</v>
      </c>
      <c r="V138" s="36"/>
      <c r="W138" s="179">
        <f t="shared" si="6"/>
        <v>0</v>
      </c>
      <c r="X138" s="179">
        <v>0</v>
      </c>
      <c r="Y138" s="179">
        <f t="shared" si="7"/>
        <v>0</v>
      </c>
      <c r="Z138" s="179">
        <v>0</v>
      </c>
      <c r="AA138" s="180">
        <f t="shared" si="8"/>
        <v>0</v>
      </c>
      <c r="AR138" s="19" t="s">
        <v>183</v>
      </c>
      <c r="AT138" s="19" t="s">
        <v>168</v>
      </c>
      <c r="AU138" s="19" t="s">
        <v>89</v>
      </c>
      <c r="AY138" s="19" t="s">
        <v>167</v>
      </c>
      <c r="BE138" s="118">
        <f t="shared" si="9"/>
        <v>0</v>
      </c>
      <c r="BF138" s="118">
        <f t="shared" si="10"/>
        <v>0</v>
      </c>
      <c r="BG138" s="118">
        <f t="shared" si="11"/>
        <v>0</v>
      </c>
      <c r="BH138" s="118">
        <f t="shared" si="12"/>
        <v>0</v>
      </c>
      <c r="BI138" s="118">
        <f t="shared" si="13"/>
        <v>0</v>
      </c>
      <c r="BJ138" s="19" t="s">
        <v>89</v>
      </c>
      <c r="BK138" s="118">
        <f t="shared" si="14"/>
        <v>0</v>
      </c>
      <c r="BL138" s="19" t="s">
        <v>183</v>
      </c>
      <c r="BM138" s="19" t="s">
        <v>537</v>
      </c>
    </row>
    <row r="139" spans="2:65" s="1" customFormat="1" ht="25.5" customHeight="1">
      <c r="B139" s="35"/>
      <c r="C139" s="173" t="s">
        <v>215</v>
      </c>
      <c r="D139" s="173" t="s">
        <v>168</v>
      </c>
      <c r="E139" s="174" t="s">
        <v>547</v>
      </c>
      <c r="F139" s="240" t="s">
        <v>548</v>
      </c>
      <c r="G139" s="240"/>
      <c r="H139" s="240"/>
      <c r="I139" s="240"/>
      <c r="J139" s="175" t="s">
        <v>171</v>
      </c>
      <c r="K139" s="176">
        <v>18</v>
      </c>
      <c r="L139" s="243">
        <v>0</v>
      </c>
      <c r="M139" s="244"/>
      <c r="N139" s="239">
        <f t="shared" si="5"/>
        <v>0</v>
      </c>
      <c r="O139" s="239"/>
      <c r="P139" s="239"/>
      <c r="Q139" s="239"/>
      <c r="R139" s="37"/>
      <c r="T139" s="178" t="s">
        <v>20</v>
      </c>
      <c r="U139" s="44" t="s">
        <v>44</v>
      </c>
      <c r="V139" s="36"/>
      <c r="W139" s="179">
        <f t="shared" si="6"/>
        <v>0</v>
      </c>
      <c r="X139" s="179">
        <v>2.0000000000000002E-5</v>
      </c>
      <c r="Y139" s="179">
        <f t="shared" si="7"/>
        <v>3.6000000000000002E-4</v>
      </c>
      <c r="Z139" s="179">
        <v>0</v>
      </c>
      <c r="AA139" s="180">
        <f t="shared" si="8"/>
        <v>0</v>
      </c>
      <c r="AR139" s="19" t="s">
        <v>183</v>
      </c>
      <c r="AT139" s="19" t="s">
        <v>168</v>
      </c>
      <c r="AU139" s="19" t="s">
        <v>89</v>
      </c>
      <c r="AY139" s="19" t="s">
        <v>167</v>
      </c>
      <c r="BE139" s="118">
        <f t="shared" si="9"/>
        <v>0</v>
      </c>
      <c r="BF139" s="118">
        <f t="shared" si="10"/>
        <v>0</v>
      </c>
      <c r="BG139" s="118">
        <f t="shared" si="11"/>
        <v>0</v>
      </c>
      <c r="BH139" s="118">
        <f t="shared" si="12"/>
        <v>0</v>
      </c>
      <c r="BI139" s="118">
        <f t="shared" si="13"/>
        <v>0</v>
      </c>
      <c r="BJ139" s="19" t="s">
        <v>89</v>
      </c>
      <c r="BK139" s="118">
        <f t="shared" si="14"/>
        <v>0</v>
      </c>
      <c r="BL139" s="19" t="s">
        <v>183</v>
      </c>
      <c r="BM139" s="19" t="s">
        <v>549</v>
      </c>
    </row>
    <row r="140" spans="2:65" s="1" customFormat="1" ht="16.5" customHeight="1">
      <c r="B140" s="35"/>
      <c r="C140" s="173" t="s">
        <v>219</v>
      </c>
      <c r="D140" s="173" t="s">
        <v>168</v>
      </c>
      <c r="E140" s="174" t="s">
        <v>550</v>
      </c>
      <c r="F140" s="240" t="s">
        <v>551</v>
      </c>
      <c r="G140" s="240"/>
      <c r="H140" s="240"/>
      <c r="I140" s="240"/>
      <c r="J140" s="175" t="s">
        <v>171</v>
      </c>
      <c r="K140" s="176">
        <v>37</v>
      </c>
      <c r="L140" s="243">
        <v>0</v>
      </c>
      <c r="M140" s="244"/>
      <c r="N140" s="239">
        <f t="shared" si="5"/>
        <v>0</v>
      </c>
      <c r="O140" s="239"/>
      <c r="P140" s="239"/>
      <c r="Q140" s="239"/>
      <c r="R140" s="37"/>
      <c r="T140" s="178" t="s">
        <v>20</v>
      </c>
      <c r="U140" s="44" t="s">
        <v>44</v>
      </c>
      <c r="V140" s="36"/>
      <c r="W140" s="179">
        <f t="shared" si="6"/>
        <v>0</v>
      </c>
      <c r="X140" s="179">
        <v>2.0000000000000002E-5</v>
      </c>
      <c r="Y140" s="179">
        <f t="shared" si="7"/>
        <v>7.400000000000001E-4</v>
      </c>
      <c r="Z140" s="179">
        <v>0</v>
      </c>
      <c r="AA140" s="180">
        <f t="shared" si="8"/>
        <v>0</v>
      </c>
      <c r="AR140" s="19" t="s">
        <v>183</v>
      </c>
      <c r="AT140" s="19" t="s">
        <v>168</v>
      </c>
      <c r="AU140" s="19" t="s">
        <v>89</v>
      </c>
      <c r="AY140" s="19" t="s">
        <v>167</v>
      </c>
      <c r="BE140" s="118">
        <f t="shared" si="9"/>
        <v>0</v>
      </c>
      <c r="BF140" s="118">
        <f t="shared" si="10"/>
        <v>0</v>
      </c>
      <c r="BG140" s="118">
        <f t="shared" si="11"/>
        <v>0</v>
      </c>
      <c r="BH140" s="118">
        <f t="shared" si="12"/>
        <v>0</v>
      </c>
      <c r="BI140" s="118">
        <f t="shared" si="13"/>
        <v>0</v>
      </c>
      <c r="BJ140" s="19" t="s">
        <v>89</v>
      </c>
      <c r="BK140" s="118">
        <f t="shared" si="14"/>
        <v>0</v>
      </c>
      <c r="BL140" s="19" t="s">
        <v>183</v>
      </c>
      <c r="BM140" s="19" t="s">
        <v>552</v>
      </c>
    </row>
    <row r="141" spans="2:65" s="10" customFormat="1" ht="29.85" customHeight="1">
      <c r="B141" s="162"/>
      <c r="C141" s="163"/>
      <c r="D141" s="172" t="s">
        <v>388</v>
      </c>
      <c r="E141" s="172"/>
      <c r="F141" s="172"/>
      <c r="G141" s="172"/>
      <c r="H141" s="172"/>
      <c r="I141" s="172"/>
      <c r="J141" s="172"/>
      <c r="K141" s="172"/>
      <c r="L141" s="172"/>
      <c r="M141" s="172"/>
      <c r="N141" s="250">
        <f>BK141</f>
        <v>0</v>
      </c>
      <c r="O141" s="251"/>
      <c r="P141" s="251"/>
      <c r="Q141" s="251"/>
      <c r="R141" s="165"/>
      <c r="T141" s="166"/>
      <c r="U141" s="163"/>
      <c r="V141" s="163"/>
      <c r="W141" s="167">
        <f>W142</f>
        <v>0</v>
      </c>
      <c r="X141" s="163"/>
      <c r="Y141" s="167">
        <f>Y142</f>
        <v>0</v>
      </c>
      <c r="Z141" s="163"/>
      <c r="AA141" s="168">
        <f>AA142</f>
        <v>0</v>
      </c>
      <c r="AR141" s="169" t="s">
        <v>84</v>
      </c>
      <c r="AT141" s="170" t="s">
        <v>76</v>
      </c>
      <c r="AU141" s="170" t="s">
        <v>84</v>
      </c>
      <c r="AY141" s="169" t="s">
        <v>167</v>
      </c>
      <c r="BK141" s="171">
        <f>BK142</f>
        <v>0</v>
      </c>
    </row>
    <row r="142" spans="2:65" s="1" customFormat="1" ht="38.25" customHeight="1">
      <c r="B142" s="35"/>
      <c r="C142" s="173" t="s">
        <v>223</v>
      </c>
      <c r="D142" s="173" t="s">
        <v>168</v>
      </c>
      <c r="E142" s="174" t="s">
        <v>397</v>
      </c>
      <c r="F142" s="240" t="s">
        <v>398</v>
      </c>
      <c r="G142" s="240"/>
      <c r="H142" s="240"/>
      <c r="I142" s="240"/>
      <c r="J142" s="175" t="s">
        <v>230</v>
      </c>
      <c r="K142" s="176">
        <v>12.27</v>
      </c>
      <c r="L142" s="243">
        <v>0</v>
      </c>
      <c r="M142" s="244"/>
      <c r="N142" s="239">
        <f>ROUND(L142*K142,2)</f>
        <v>0</v>
      </c>
      <c r="O142" s="239"/>
      <c r="P142" s="239"/>
      <c r="Q142" s="239"/>
      <c r="R142" s="37"/>
      <c r="T142" s="178" t="s">
        <v>20</v>
      </c>
      <c r="U142" s="44" t="s">
        <v>44</v>
      </c>
      <c r="V142" s="36"/>
      <c r="W142" s="179">
        <f>V142*K142</f>
        <v>0</v>
      </c>
      <c r="X142" s="179">
        <v>0</v>
      </c>
      <c r="Y142" s="179">
        <f>X142*K142</f>
        <v>0</v>
      </c>
      <c r="Z142" s="179">
        <v>0</v>
      </c>
      <c r="AA142" s="180">
        <f>Z142*K142</f>
        <v>0</v>
      </c>
      <c r="AR142" s="19" t="s">
        <v>183</v>
      </c>
      <c r="AT142" s="19" t="s">
        <v>168</v>
      </c>
      <c r="AU142" s="19" t="s">
        <v>89</v>
      </c>
      <c r="AY142" s="19" t="s">
        <v>167</v>
      </c>
      <c r="BE142" s="118">
        <f>IF(U142="základná",N142,0)</f>
        <v>0</v>
      </c>
      <c r="BF142" s="118">
        <f>IF(U142="znížená",N142,0)</f>
        <v>0</v>
      </c>
      <c r="BG142" s="118">
        <f>IF(U142="zákl. prenesená",N142,0)</f>
        <v>0</v>
      </c>
      <c r="BH142" s="118">
        <f>IF(U142="zníž. prenesená",N142,0)</f>
        <v>0</v>
      </c>
      <c r="BI142" s="118">
        <f>IF(U142="nulová",N142,0)</f>
        <v>0</v>
      </c>
      <c r="BJ142" s="19" t="s">
        <v>89</v>
      </c>
      <c r="BK142" s="118">
        <f>ROUND(L142*K142,2)</f>
        <v>0</v>
      </c>
      <c r="BL142" s="19" t="s">
        <v>183</v>
      </c>
      <c r="BM142" s="19" t="s">
        <v>556</v>
      </c>
    </row>
    <row r="143" spans="2:65" s="10" customFormat="1" ht="37.35" customHeight="1">
      <c r="B143" s="162"/>
      <c r="C143" s="163"/>
      <c r="D143" s="164" t="s">
        <v>137</v>
      </c>
      <c r="E143" s="164"/>
      <c r="F143" s="164"/>
      <c r="G143" s="164"/>
      <c r="H143" s="164"/>
      <c r="I143" s="164"/>
      <c r="J143" s="164"/>
      <c r="K143" s="164"/>
      <c r="L143" s="164"/>
      <c r="M143" s="164"/>
      <c r="N143" s="277">
        <f>BK143</f>
        <v>0</v>
      </c>
      <c r="O143" s="278"/>
      <c r="P143" s="278"/>
      <c r="Q143" s="278"/>
      <c r="R143" s="165"/>
      <c r="T143" s="166"/>
      <c r="U143" s="163"/>
      <c r="V143" s="163"/>
      <c r="W143" s="167">
        <f>W144</f>
        <v>0</v>
      </c>
      <c r="X143" s="163"/>
      <c r="Y143" s="167">
        <f>Y144</f>
        <v>1.7856E-3</v>
      </c>
      <c r="Z143" s="163"/>
      <c r="AA143" s="168">
        <f>AA144</f>
        <v>0</v>
      </c>
      <c r="AR143" s="169" t="s">
        <v>89</v>
      </c>
      <c r="AT143" s="170" t="s">
        <v>76</v>
      </c>
      <c r="AU143" s="170" t="s">
        <v>77</v>
      </c>
      <c r="AY143" s="169" t="s">
        <v>167</v>
      </c>
      <c r="BK143" s="171">
        <f>BK144</f>
        <v>0</v>
      </c>
    </row>
    <row r="144" spans="2:65" s="10" customFormat="1" ht="19.95" customHeight="1">
      <c r="B144" s="162"/>
      <c r="C144" s="163"/>
      <c r="D144" s="172" t="s">
        <v>474</v>
      </c>
      <c r="E144" s="172"/>
      <c r="F144" s="172"/>
      <c r="G144" s="172"/>
      <c r="H144" s="172"/>
      <c r="I144" s="172"/>
      <c r="J144" s="172"/>
      <c r="K144" s="172"/>
      <c r="L144" s="172"/>
      <c r="M144" s="172"/>
      <c r="N144" s="275">
        <f>BK144</f>
        <v>0</v>
      </c>
      <c r="O144" s="276"/>
      <c r="P144" s="276"/>
      <c r="Q144" s="276"/>
      <c r="R144" s="165"/>
      <c r="T144" s="166"/>
      <c r="U144" s="163"/>
      <c r="V144" s="163"/>
      <c r="W144" s="167">
        <f>SUM(W145:W149)</f>
        <v>0</v>
      </c>
      <c r="X144" s="163"/>
      <c r="Y144" s="167">
        <f>SUM(Y145:Y149)</f>
        <v>1.7856E-3</v>
      </c>
      <c r="Z144" s="163"/>
      <c r="AA144" s="168">
        <f>SUM(AA145:AA149)</f>
        <v>0</v>
      </c>
      <c r="AR144" s="169" t="s">
        <v>89</v>
      </c>
      <c r="AT144" s="170" t="s">
        <v>76</v>
      </c>
      <c r="AU144" s="170" t="s">
        <v>84</v>
      </c>
      <c r="AY144" s="169" t="s">
        <v>167</v>
      </c>
      <c r="BK144" s="171">
        <f>SUM(BK145:BK149)</f>
        <v>0</v>
      </c>
    </row>
    <row r="145" spans="2:65" s="1" customFormat="1" ht="38.25" customHeight="1">
      <c r="B145" s="35"/>
      <c r="C145" s="173" t="s">
        <v>227</v>
      </c>
      <c r="D145" s="173" t="s">
        <v>168</v>
      </c>
      <c r="E145" s="174" t="s">
        <v>578</v>
      </c>
      <c r="F145" s="240" t="s">
        <v>579</v>
      </c>
      <c r="G145" s="240"/>
      <c r="H145" s="240"/>
      <c r="I145" s="240"/>
      <c r="J145" s="175" t="s">
        <v>171</v>
      </c>
      <c r="K145" s="176">
        <v>5.76</v>
      </c>
      <c r="L145" s="243">
        <v>0</v>
      </c>
      <c r="M145" s="244"/>
      <c r="N145" s="239">
        <f>ROUND(L145*K145,2)</f>
        <v>0</v>
      </c>
      <c r="O145" s="239"/>
      <c r="P145" s="239"/>
      <c r="Q145" s="239"/>
      <c r="R145" s="37"/>
      <c r="T145" s="178" t="s">
        <v>20</v>
      </c>
      <c r="U145" s="44" t="s">
        <v>44</v>
      </c>
      <c r="V145" s="36"/>
      <c r="W145" s="179">
        <f>V145*K145</f>
        <v>0</v>
      </c>
      <c r="X145" s="179">
        <v>0</v>
      </c>
      <c r="Y145" s="179">
        <f>X145*K145</f>
        <v>0</v>
      </c>
      <c r="Z145" s="179">
        <v>0</v>
      </c>
      <c r="AA145" s="180">
        <f>Z145*K145</f>
        <v>0</v>
      </c>
      <c r="AR145" s="19" t="s">
        <v>172</v>
      </c>
      <c r="AT145" s="19" t="s">
        <v>168</v>
      </c>
      <c r="AU145" s="19" t="s">
        <v>89</v>
      </c>
      <c r="AY145" s="19" t="s">
        <v>167</v>
      </c>
      <c r="BE145" s="118">
        <f>IF(U145="základná",N145,0)</f>
        <v>0</v>
      </c>
      <c r="BF145" s="118">
        <f>IF(U145="znížená",N145,0)</f>
        <v>0</v>
      </c>
      <c r="BG145" s="118">
        <f>IF(U145="zákl. prenesená",N145,0)</f>
        <v>0</v>
      </c>
      <c r="BH145" s="118">
        <f>IF(U145="zníž. prenesená",N145,0)</f>
        <v>0</v>
      </c>
      <c r="BI145" s="118">
        <f>IF(U145="nulová",N145,0)</f>
        <v>0</v>
      </c>
      <c r="BJ145" s="19" t="s">
        <v>89</v>
      </c>
      <c r="BK145" s="118">
        <f>ROUND(L145*K145,2)</f>
        <v>0</v>
      </c>
      <c r="BL145" s="19" t="s">
        <v>172</v>
      </c>
      <c r="BM145" s="19" t="s">
        <v>580</v>
      </c>
    </row>
    <row r="146" spans="2:65" s="1" customFormat="1" ht="38.25" customHeight="1">
      <c r="B146" s="35"/>
      <c r="C146" s="173" t="s">
        <v>172</v>
      </c>
      <c r="D146" s="173" t="s">
        <v>168</v>
      </c>
      <c r="E146" s="174" t="s">
        <v>581</v>
      </c>
      <c r="F146" s="240" t="s">
        <v>582</v>
      </c>
      <c r="G146" s="240"/>
      <c r="H146" s="240"/>
      <c r="I146" s="240"/>
      <c r="J146" s="175" t="s">
        <v>171</v>
      </c>
      <c r="K146" s="176">
        <v>5.76</v>
      </c>
      <c r="L146" s="243">
        <v>0</v>
      </c>
      <c r="M146" s="244"/>
      <c r="N146" s="239">
        <f>ROUND(L146*K146,2)</f>
        <v>0</v>
      </c>
      <c r="O146" s="239"/>
      <c r="P146" s="239"/>
      <c r="Q146" s="239"/>
      <c r="R146" s="37"/>
      <c r="T146" s="178" t="s">
        <v>20</v>
      </c>
      <c r="U146" s="44" t="s">
        <v>44</v>
      </c>
      <c r="V146" s="36"/>
      <c r="W146" s="179">
        <f>V146*K146</f>
        <v>0</v>
      </c>
      <c r="X146" s="179">
        <v>1.6000000000000001E-4</v>
      </c>
      <c r="Y146" s="179">
        <f>X146*K146</f>
        <v>9.2160000000000007E-4</v>
      </c>
      <c r="Z146" s="179">
        <v>0</v>
      </c>
      <c r="AA146" s="180">
        <f>Z146*K146</f>
        <v>0</v>
      </c>
      <c r="AR146" s="19" t="s">
        <v>172</v>
      </c>
      <c r="AT146" s="19" t="s">
        <v>168</v>
      </c>
      <c r="AU146" s="19" t="s">
        <v>89</v>
      </c>
      <c r="AY146" s="19" t="s">
        <v>167</v>
      </c>
      <c r="BE146" s="118">
        <f>IF(U146="základná",N146,0)</f>
        <v>0</v>
      </c>
      <c r="BF146" s="118">
        <f>IF(U146="znížená",N146,0)</f>
        <v>0</v>
      </c>
      <c r="BG146" s="118">
        <f>IF(U146="zákl. prenesená",N146,0)</f>
        <v>0</v>
      </c>
      <c r="BH146" s="118">
        <f>IF(U146="zníž. prenesená",N146,0)</f>
        <v>0</v>
      </c>
      <c r="BI146" s="118">
        <f>IF(U146="nulová",N146,0)</f>
        <v>0</v>
      </c>
      <c r="BJ146" s="19" t="s">
        <v>89</v>
      </c>
      <c r="BK146" s="118">
        <f>ROUND(L146*K146,2)</f>
        <v>0</v>
      </c>
      <c r="BL146" s="19" t="s">
        <v>172</v>
      </c>
      <c r="BM146" s="19" t="s">
        <v>583</v>
      </c>
    </row>
    <row r="147" spans="2:65" s="1" customFormat="1" ht="25.5" customHeight="1">
      <c r="B147" s="35"/>
      <c r="C147" s="173" t="s">
        <v>235</v>
      </c>
      <c r="D147" s="173" t="s">
        <v>168</v>
      </c>
      <c r="E147" s="174" t="s">
        <v>584</v>
      </c>
      <c r="F147" s="240" t="s">
        <v>585</v>
      </c>
      <c r="G147" s="240"/>
      <c r="H147" s="240"/>
      <c r="I147" s="240"/>
      <c r="J147" s="175" t="s">
        <v>171</v>
      </c>
      <c r="K147" s="176">
        <v>5.76</v>
      </c>
      <c r="L147" s="243">
        <v>0</v>
      </c>
      <c r="M147" s="244"/>
      <c r="N147" s="239">
        <f>ROUND(L147*K147,2)</f>
        <v>0</v>
      </c>
      <c r="O147" s="239"/>
      <c r="P147" s="239"/>
      <c r="Q147" s="239"/>
      <c r="R147" s="37"/>
      <c r="T147" s="178" t="s">
        <v>20</v>
      </c>
      <c r="U147" s="44" t="s">
        <v>44</v>
      </c>
      <c r="V147" s="36"/>
      <c r="W147" s="179">
        <f>V147*K147</f>
        <v>0</v>
      </c>
      <c r="X147" s="179">
        <v>8.0000000000000007E-5</v>
      </c>
      <c r="Y147" s="179">
        <f>X147*K147</f>
        <v>4.6080000000000003E-4</v>
      </c>
      <c r="Z147" s="179">
        <v>0</v>
      </c>
      <c r="AA147" s="180">
        <f>Z147*K147</f>
        <v>0</v>
      </c>
      <c r="AR147" s="19" t="s">
        <v>172</v>
      </c>
      <c r="AT147" s="19" t="s">
        <v>168</v>
      </c>
      <c r="AU147" s="19" t="s">
        <v>89</v>
      </c>
      <c r="AY147" s="19" t="s">
        <v>167</v>
      </c>
      <c r="BE147" s="118">
        <f>IF(U147="základná",N147,0)</f>
        <v>0</v>
      </c>
      <c r="BF147" s="118">
        <f>IF(U147="znížená",N147,0)</f>
        <v>0</v>
      </c>
      <c r="BG147" s="118">
        <f>IF(U147="zákl. prenesená",N147,0)</f>
        <v>0</v>
      </c>
      <c r="BH147" s="118">
        <f>IF(U147="zníž. prenesená",N147,0)</f>
        <v>0</v>
      </c>
      <c r="BI147" s="118">
        <f>IF(U147="nulová",N147,0)</f>
        <v>0</v>
      </c>
      <c r="BJ147" s="19" t="s">
        <v>89</v>
      </c>
      <c r="BK147" s="118">
        <f>ROUND(L147*K147,2)</f>
        <v>0</v>
      </c>
      <c r="BL147" s="19" t="s">
        <v>172</v>
      </c>
      <c r="BM147" s="19" t="s">
        <v>586</v>
      </c>
    </row>
    <row r="148" spans="2:65" s="1" customFormat="1" ht="25.5" customHeight="1">
      <c r="B148" s="35"/>
      <c r="C148" s="173" t="s">
        <v>239</v>
      </c>
      <c r="D148" s="173" t="s">
        <v>168</v>
      </c>
      <c r="E148" s="174" t="s">
        <v>587</v>
      </c>
      <c r="F148" s="240" t="s">
        <v>588</v>
      </c>
      <c r="G148" s="240"/>
      <c r="H148" s="240"/>
      <c r="I148" s="240"/>
      <c r="J148" s="175" t="s">
        <v>171</v>
      </c>
      <c r="K148" s="176">
        <v>5.76</v>
      </c>
      <c r="L148" s="243">
        <v>0</v>
      </c>
      <c r="M148" s="244"/>
      <c r="N148" s="239">
        <f>ROUND(L148*K148,2)</f>
        <v>0</v>
      </c>
      <c r="O148" s="239"/>
      <c r="P148" s="239"/>
      <c r="Q148" s="239"/>
      <c r="R148" s="37"/>
      <c r="T148" s="178" t="s">
        <v>20</v>
      </c>
      <c r="U148" s="44" t="s">
        <v>44</v>
      </c>
      <c r="V148" s="36"/>
      <c r="W148" s="179">
        <f>V148*K148</f>
        <v>0</v>
      </c>
      <c r="X148" s="179">
        <v>6.9999999999999994E-5</v>
      </c>
      <c r="Y148" s="179">
        <f>X148*K148</f>
        <v>4.0319999999999993E-4</v>
      </c>
      <c r="Z148" s="179">
        <v>0</v>
      </c>
      <c r="AA148" s="180">
        <f>Z148*K148</f>
        <v>0</v>
      </c>
      <c r="AR148" s="19" t="s">
        <v>172</v>
      </c>
      <c r="AT148" s="19" t="s">
        <v>168</v>
      </c>
      <c r="AU148" s="19" t="s">
        <v>89</v>
      </c>
      <c r="AY148" s="19" t="s">
        <v>167</v>
      </c>
      <c r="BE148" s="118">
        <f>IF(U148="základná",N148,0)</f>
        <v>0</v>
      </c>
      <c r="BF148" s="118">
        <f>IF(U148="znížená",N148,0)</f>
        <v>0</v>
      </c>
      <c r="BG148" s="118">
        <f>IF(U148="zákl. prenesená",N148,0)</f>
        <v>0</v>
      </c>
      <c r="BH148" s="118">
        <f>IF(U148="zníž. prenesená",N148,0)</f>
        <v>0</v>
      </c>
      <c r="BI148" s="118">
        <f>IF(U148="nulová",N148,0)</f>
        <v>0</v>
      </c>
      <c r="BJ148" s="19" t="s">
        <v>89</v>
      </c>
      <c r="BK148" s="118">
        <f>ROUND(L148*K148,2)</f>
        <v>0</v>
      </c>
      <c r="BL148" s="19" t="s">
        <v>172</v>
      </c>
      <c r="BM148" s="19" t="s">
        <v>589</v>
      </c>
    </row>
    <row r="149" spans="2:65" s="1" customFormat="1" ht="25.5" customHeight="1">
      <c r="B149" s="35"/>
      <c r="C149" s="173" t="s">
        <v>243</v>
      </c>
      <c r="D149" s="173" t="s">
        <v>168</v>
      </c>
      <c r="E149" s="174" t="s">
        <v>590</v>
      </c>
      <c r="F149" s="240" t="s">
        <v>591</v>
      </c>
      <c r="G149" s="240"/>
      <c r="H149" s="240"/>
      <c r="I149" s="240"/>
      <c r="J149" s="175" t="s">
        <v>171</v>
      </c>
      <c r="K149" s="176">
        <v>5.76</v>
      </c>
      <c r="L149" s="243">
        <v>0</v>
      </c>
      <c r="M149" s="244"/>
      <c r="N149" s="239">
        <f>ROUND(L149*K149,2)</f>
        <v>0</v>
      </c>
      <c r="O149" s="239"/>
      <c r="P149" s="239"/>
      <c r="Q149" s="239"/>
      <c r="R149" s="37"/>
      <c r="T149" s="178" t="s">
        <v>20</v>
      </c>
      <c r="U149" s="44" t="s">
        <v>44</v>
      </c>
      <c r="V149" s="36"/>
      <c r="W149" s="179">
        <f>V149*K149</f>
        <v>0</v>
      </c>
      <c r="X149" s="179">
        <v>0</v>
      </c>
      <c r="Y149" s="179">
        <f>X149*K149</f>
        <v>0</v>
      </c>
      <c r="Z149" s="179">
        <v>0</v>
      </c>
      <c r="AA149" s="180">
        <f>Z149*K149</f>
        <v>0</v>
      </c>
      <c r="AR149" s="19" t="s">
        <v>172</v>
      </c>
      <c r="AT149" s="19" t="s">
        <v>168</v>
      </c>
      <c r="AU149" s="19" t="s">
        <v>89</v>
      </c>
      <c r="AY149" s="19" t="s">
        <v>167</v>
      </c>
      <c r="BE149" s="118">
        <f>IF(U149="základná",N149,0)</f>
        <v>0</v>
      </c>
      <c r="BF149" s="118">
        <f>IF(U149="znížená",N149,0)</f>
        <v>0</v>
      </c>
      <c r="BG149" s="118">
        <f>IF(U149="zákl. prenesená",N149,0)</f>
        <v>0</v>
      </c>
      <c r="BH149" s="118">
        <f>IF(U149="zníž. prenesená",N149,0)</f>
        <v>0</v>
      </c>
      <c r="BI149" s="118">
        <f>IF(U149="nulová",N149,0)</f>
        <v>0</v>
      </c>
      <c r="BJ149" s="19" t="s">
        <v>89</v>
      </c>
      <c r="BK149" s="118">
        <f>ROUND(L149*K149,2)</f>
        <v>0</v>
      </c>
      <c r="BL149" s="19" t="s">
        <v>172</v>
      </c>
      <c r="BM149" s="19" t="s">
        <v>592</v>
      </c>
    </row>
    <row r="150" spans="2:65" s="1" customFormat="1" ht="49.95" customHeight="1">
      <c r="B150" s="35"/>
      <c r="C150" s="36"/>
      <c r="D150" s="164" t="s">
        <v>382</v>
      </c>
      <c r="E150" s="36"/>
      <c r="F150" s="36"/>
      <c r="G150" s="36"/>
      <c r="H150" s="36"/>
      <c r="I150" s="36"/>
      <c r="J150" s="36"/>
      <c r="K150" s="36"/>
      <c r="L150" s="36"/>
      <c r="M150" s="36"/>
      <c r="N150" s="248">
        <f t="shared" ref="N150:N155" si="15">BK150</f>
        <v>0</v>
      </c>
      <c r="O150" s="249"/>
      <c r="P150" s="249"/>
      <c r="Q150" s="249"/>
      <c r="R150" s="37"/>
      <c r="T150" s="149"/>
      <c r="U150" s="36"/>
      <c r="V150" s="36"/>
      <c r="W150" s="36"/>
      <c r="X150" s="36"/>
      <c r="Y150" s="36"/>
      <c r="Z150" s="36"/>
      <c r="AA150" s="78"/>
      <c r="AT150" s="19" t="s">
        <v>76</v>
      </c>
      <c r="AU150" s="19" t="s">
        <v>77</v>
      </c>
      <c r="AY150" s="19" t="s">
        <v>383</v>
      </c>
      <c r="BK150" s="118">
        <f>SUM(BK151:BK155)</f>
        <v>0</v>
      </c>
    </row>
    <row r="151" spans="2:65" s="1" customFormat="1" ht="22.35" customHeight="1">
      <c r="B151" s="35"/>
      <c r="C151" s="185" t="s">
        <v>20</v>
      </c>
      <c r="D151" s="185" t="s">
        <v>168</v>
      </c>
      <c r="E151" s="186" t="s">
        <v>20</v>
      </c>
      <c r="F151" s="242" t="s">
        <v>20</v>
      </c>
      <c r="G151" s="242"/>
      <c r="H151" s="242"/>
      <c r="I151" s="242"/>
      <c r="J151" s="187" t="s">
        <v>20</v>
      </c>
      <c r="K151" s="177"/>
      <c r="L151" s="243"/>
      <c r="M151" s="239"/>
      <c r="N151" s="239">
        <f t="shared" si="15"/>
        <v>0</v>
      </c>
      <c r="O151" s="239"/>
      <c r="P151" s="239"/>
      <c r="Q151" s="239"/>
      <c r="R151" s="37"/>
      <c r="T151" s="178" t="s">
        <v>20</v>
      </c>
      <c r="U151" s="188" t="s">
        <v>44</v>
      </c>
      <c r="V151" s="36"/>
      <c r="W151" s="36"/>
      <c r="X151" s="36"/>
      <c r="Y151" s="36"/>
      <c r="Z151" s="36"/>
      <c r="AA151" s="78"/>
      <c r="AT151" s="19" t="s">
        <v>383</v>
      </c>
      <c r="AU151" s="19" t="s">
        <v>84</v>
      </c>
      <c r="AY151" s="19" t="s">
        <v>383</v>
      </c>
      <c r="BE151" s="118">
        <f>IF(U151="základná",N151,0)</f>
        <v>0</v>
      </c>
      <c r="BF151" s="118">
        <f>IF(U151="znížená",N151,0)</f>
        <v>0</v>
      </c>
      <c r="BG151" s="118">
        <f>IF(U151="zákl. prenesená",N151,0)</f>
        <v>0</v>
      </c>
      <c r="BH151" s="118">
        <f>IF(U151="zníž. prenesená",N151,0)</f>
        <v>0</v>
      </c>
      <c r="BI151" s="118">
        <f>IF(U151="nulová",N151,0)</f>
        <v>0</v>
      </c>
      <c r="BJ151" s="19" t="s">
        <v>89</v>
      </c>
      <c r="BK151" s="118">
        <f>L151*K151</f>
        <v>0</v>
      </c>
    </row>
    <row r="152" spans="2:65" s="1" customFormat="1" ht="22.35" customHeight="1">
      <c r="B152" s="35"/>
      <c r="C152" s="185" t="s">
        <v>20</v>
      </c>
      <c r="D152" s="185" t="s">
        <v>168</v>
      </c>
      <c r="E152" s="186" t="s">
        <v>20</v>
      </c>
      <c r="F152" s="242" t="s">
        <v>20</v>
      </c>
      <c r="G152" s="242"/>
      <c r="H152" s="242"/>
      <c r="I152" s="242"/>
      <c r="J152" s="187" t="s">
        <v>20</v>
      </c>
      <c r="K152" s="177"/>
      <c r="L152" s="243"/>
      <c r="M152" s="239"/>
      <c r="N152" s="239">
        <f t="shared" si="15"/>
        <v>0</v>
      </c>
      <c r="O152" s="239"/>
      <c r="P152" s="239"/>
      <c r="Q152" s="239"/>
      <c r="R152" s="37"/>
      <c r="T152" s="178" t="s">
        <v>20</v>
      </c>
      <c r="U152" s="188" t="s">
        <v>44</v>
      </c>
      <c r="V152" s="36"/>
      <c r="W152" s="36"/>
      <c r="X152" s="36"/>
      <c r="Y152" s="36"/>
      <c r="Z152" s="36"/>
      <c r="AA152" s="78"/>
      <c r="AT152" s="19" t="s">
        <v>383</v>
      </c>
      <c r="AU152" s="19" t="s">
        <v>84</v>
      </c>
      <c r="AY152" s="19" t="s">
        <v>383</v>
      </c>
      <c r="BE152" s="118">
        <f>IF(U152="základná",N152,0)</f>
        <v>0</v>
      </c>
      <c r="BF152" s="118">
        <f>IF(U152="znížená",N152,0)</f>
        <v>0</v>
      </c>
      <c r="BG152" s="118">
        <f>IF(U152="zákl. prenesená",N152,0)</f>
        <v>0</v>
      </c>
      <c r="BH152" s="118">
        <f>IF(U152="zníž. prenesená",N152,0)</f>
        <v>0</v>
      </c>
      <c r="BI152" s="118">
        <f>IF(U152="nulová",N152,0)</f>
        <v>0</v>
      </c>
      <c r="BJ152" s="19" t="s">
        <v>89</v>
      </c>
      <c r="BK152" s="118">
        <f>L152*K152</f>
        <v>0</v>
      </c>
    </row>
    <row r="153" spans="2:65" s="1" customFormat="1" ht="22.35" customHeight="1">
      <c r="B153" s="35"/>
      <c r="C153" s="185" t="s">
        <v>20</v>
      </c>
      <c r="D153" s="185" t="s">
        <v>168</v>
      </c>
      <c r="E153" s="186" t="s">
        <v>20</v>
      </c>
      <c r="F153" s="242" t="s">
        <v>20</v>
      </c>
      <c r="G153" s="242"/>
      <c r="H153" s="242"/>
      <c r="I153" s="242"/>
      <c r="J153" s="187" t="s">
        <v>20</v>
      </c>
      <c r="K153" s="177"/>
      <c r="L153" s="243"/>
      <c r="M153" s="239"/>
      <c r="N153" s="239">
        <f t="shared" si="15"/>
        <v>0</v>
      </c>
      <c r="O153" s="239"/>
      <c r="P153" s="239"/>
      <c r="Q153" s="239"/>
      <c r="R153" s="37"/>
      <c r="T153" s="178" t="s">
        <v>20</v>
      </c>
      <c r="U153" s="188" t="s">
        <v>44</v>
      </c>
      <c r="V153" s="36"/>
      <c r="W153" s="36"/>
      <c r="X153" s="36"/>
      <c r="Y153" s="36"/>
      <c r="Z153" s="36"/>
      <c r="AA153" s="78"/>
      <c r="AT153" s="19" t="s">
        <v>383</v>
      </c>
      <c r="AU153" s="19" t="s">
        <v>84</v>
      </c>
      <c r="AY153" s="19" t="s">
        <v>383</v>
      </c>
      <c r="BE153" s="118">
        <f>IF(U153="základná",N153,0)</f>
        <v>0</v>
      </c>
      <c r="BF153" s="118">
        <f>IF(U153="znížená",N153,0)</f>
        <v>0</v>
      </c>
      <c r="BG153" s="118">
        <f>IF(U153="zákl. prenesená",N153,0)</f>
        <v>0</v>
      </c>
      <c r="BH153" s="118">
        <f>IF(U153="zníž. prenesená",N153,0)</f>
        <v>0</v>
      </c>
      <c r="BI153" s="118">
        <f>IF(U153="nulová",N153,0)</f>
        <v>0</v>
      </c>
      <c r="BJ153" s="19" t="s">
        <v>89</v>
      </c>
      <c r="BK153" s="118">
        <f>L153*K153</f>
        <v>0</v>
      </c>
    </row>
    <row r="154" spans="2:65" s="1" customFormat="1" ht="22.35" customHeight="1">
      <c r="B154" s="35"/>
      <c r="C154" s="185" t="s">
        <v>20</v>
      </c>
      <c r="D154" s="185" t="s">
        <v>168</v>
      </c>
      <c r="E154" s="186" t="s">
        <v>20</v>
      </c>
      <c r="F154" s="242" t="s">
        <v>20</v>
      </c>
      <c r="G154" s="242"/>
      <c r="H154" s="242"/>
      <c r="I154" s="242"/>
      <c r="J154" s="187" t="s">
        <v>20</v>
      </c>
      <c r="K154" s="177"/>
      <c r="L154" s="243"/>
      <c r="M154" s="239"/>
      <c r="N154" s="239">
        <f t="shared" si="15"/>
        <v>0</v>
      </c>
      <c r="O154" s="239"/>
      <c r="P154" s="239"/>
      <c r="Q154" s="239"/>
      <c r="R154" s="37"/>
      <c r="T154" s="178" t="s">
        <v>20</v>
      </c>
      <c r="U154" s="188" t="s">
        <v>44</v>
      </c>
      <c r="V154" s="36"/>
      <c r="W154" s="36"/>
      <c r="X154" s="36"/>
      <c r="Y154" s="36"/>
      <c r="Z154" s="36"/>
      <c r="AA154" s="78"/>
      <c r="AT154" s="19" t="s">
        <v>383</v>
      </c>
      <c r="AU154" s="19" t="s">
        <v>84</v>
      </c>
      <c r="AY154" s="19" t="s">
        <v>383</v>
      </c>
      <c r="BE154" s="118">
        <f>IF(U154="základná",N154,0)</f>
        <v>0</v>
      </c>
      <c r="BF154" s="118">
        <f>IF(U154="znížená",N154,0)</f>
        <v>0</v>
      </c>
      <c r="BG154" s="118">
        <f>IF(U154="zákl. prenesená",N154,0)</f>
        <v>0</v>
      </c>
      <c r="BH154" s="118">
        <f>IF(U154="zníž. prenesená",N154,0)</f>
        <v>0</v>
      </c>
      <c r="BI154" s="118">
        <f>IF(U154="nulová",N154,0)</f>
        <v>0</v>
      </c>
      <c r="BJ154" s="19" t="s">
        <v>89</v>
      </c>
      <c r="BK154" s="118">
        <f>L154*K154</f>
        <v>0</v>
      </c>
    </row>
    <row r="155" spans="2:65" s="1" customFormat="1" ht="22.35" customHeight="1">
      <c r="B155" s="35"/>
      <c r="C155" s="185" t="s">
        <v>20</v>
      </c>
      <c r="D155" s="185" t="s">
        <v>168</v>
      </c>
      <c r="E155" s="186" t="s">
        <v>20</v>
      </c>
      <c r="F155" s="242" t="s">
        <v>20</v>
      </c>
      <c r="G155" s="242"/>
      <c r="H155" s="242"/>
      <c r="I155" s="242"/>
      <c r="J155" s="187" t="s">
        <v>20</v>
      </c>
      <c r="K155" s="177"/>
      <c r="L155" s="243"/>
      <c r="M155" s="239"/>
      <c r="N155" s="239">
        <f t="shared" si="15"/>
        <v>0</v>
      </c>
      <c r="O155" s="239"/>
      <c r="P155" s="239"/>
      <c r="Q155" s="239"/>
      <c r="R155" s="37"/>
      <c r="T155" s="178" t="s">
        <v>20</v>
      </c>
      <c r="U155" s="188" t="s">
        <v>44</v>
      </c>
      <c r="V155" s="56"/>
      <c r="W155" s="56"/>
      <c r="X155" s="56"/>
      <c r="Y155" s="56"/>
      <c r="Z155" s="56"/>
      <c r="AA155" s="58"/>
      <c r="AT155" s="19" t="s">
        <v>383</v>
      </c>
      <c r="AU155" s="19" t="s">
        <v>84</v>
      </c>
      <c r="AY155" s="19" t="s">
        <v>383</v>
      </c>
      <c r="BE155" s="118">
        <f>IF(U155="základná",N155,0)</f>
        <v>0</v>
      </c>
      <c r="BF155" s="118">
        <f>IF(U155="znížená",N155,0)</f>
        <v>0</v>
      </c>
      <c r="BG155" s="118">
        <f>IF(U155="zákl. prenesená",N155,0)</f>
        <v>0</v>
      </c>
      <c r="BH155" s="118">
        <f>IF(U155="zníž. prenesená",N155,0)</f>
        <v>0</v>
      </c>
      <c r="BI155" s="118">
        <f>IF(U155="nulová",N155,0)</f>
        <v>0</v>
      </c>
      <c r="BJ155" s="19" t="s">
        <v>89</v>
      </c>
      <c r="BK155" s="118">
        <f>L155*K155</f>
        <v>0</v>
      </c>
    </row>
    <row r="156" spans="2:65" s="1" customFormat="1" ht="6.9" customHeight="1">
      <c r="B156" s="59"/>
      <c r="C156" s="60"/>
      <c r="D156" s="60"/>
      <c r="E156" s="60"/>
      <c r="F156" s="60"/>
      <c r="G156" s="60"/>
      <c r="H156" s="60"/>
      <c r="I156" s="60"/>
      <c r="J156" s="60"/>
      <c r="K156" s="60"/>
      <c r="L156" s="60"/>
      <c r="M156" s="60"/>
      <c r="N156" s="60"/>
      <c r="O156" s="60"/>
      <c r="P156" s="60"/>
      <c r="Q156" s="60"/>
      <c r="R156" s="61"/>
    </row>
  </sheetData>
  <sheetProtection algorithmName="SHA-512" hashValue="KTBfpfWs/NwiF0ed9tw3afRZf08k5KN+p94f3yNQe0JfQl+IepqupnM8H8jgNtEMRpA4SGvVbz6BwNlyXdL75g==" saltValue="gcO1YGzkwfRbcsWcgjohczGyKwXfdzvqTpip9GKyTQtKC5x/53w5dTfPx4fdCukGjAkjPCTG6TxSuzka0Ji1AQ==" spinCount="10" sheet="1" objects="1" scenarios="1" formatColumns="0" formatRows="0"/>
  <mergeCells count="152">
    <mergeCell ref="F145:I145"/>
    <mergeCell ref="F146:I146"/>
    <mergeCell ref="F147:I147"/>
    <mergeCell ref="F148:I148"/>
    <mergeCell ref="F149:I149"/>
    <mergeCell ref="F151:I151"/>
    <mergeCell ref="F152:I152"/>
    <mergeCell ref="L134:M134"/>
    <mergeCell ref="L140:M140"/>
    <mergeCell ref="L135:M135"/>
    <mergeCell ref="L136:M136"/>
    <mergeCell ref="L137:M137"/>
    <mergeCell ref="L138:M138"/>
    <mergeCell ref="L139:M139"/>
    <mergeCell ref="L142:M142"/>
    <mergeCell ref="L145:M145"/>
    <mergeCell ref="L146:M146"/>
    <mergeCell ref="L147:M147"/>
    <mergeCell ref="L148:M148"/>
    <mergeCell ref="L149:M149"/>
    <mergeCell ref="L151:M151"/>
    <mergeCell ref="L152:M152"/>
    <mergeCell ref="N141:Q141"/>
    <mergeCell ref="F134:I134"/>
    <mergeCell ref="F138:I138"/>
    <mergeCell ref="F137:I137"/>
    <mergeCell ref="F135:I135"/>
    <mergeCell ref="F136:I136"/>
    <mergeCell ref="F139:I139"/>
    <mergeCell ref="F140:I140"/>
    <mergeCell ref="F142:I142"/>
    <mergeCell ref="L155:M155"/>
    <mergeCell ref="N149:Q149"/>
    <mergeCell ref="N145:Q145"/>
    <mergeCell ref="N146:Q146"/>
    <mergeCell ref="N147:Q147"/>
    <mergeCell ref="N148:Q148"/>
    <mergeCell ref="N151:Q151"/>
    <mergeCell ref="N152:Q152"/>
    <mergeCell ref="N153:Q153"/>
    <mergeCell ref="N154:Q154"/>
    <mergeCell ref="N155:Q155"/>
    <mergeCell ref="N150:Q150"/>
    <mergeCell ref="L130:M130"/>
    <mergeCell ref="N130:Q130"/>
    <mergeCell ref="L131:M131"/>
    <mergeCell ref="N131:Q131"/>
    <mergeCell ref="F128:I128"/>
    <mergeCell ref="F129:I129"/>
    <mergeCell ref="F130:I130"/>
    <mergeCell ref="L154:M154"/>
    <mergeCell ref="L153:M153"/>
    <mergeCell ref="N143:Q143"/>
    <mergeCell ref="N144:Q144"/>
    <mergeCell ref="F131:I131"/>
    <mergeCell ref="F133:I133"/>
    <mergeCell ref="L133:M133"/>
    <mergeCell ref="N133:Q133"/>
    <mergeCell ref="N134:Q134"/>
    <mergeCell ref="N135:Q135"/>
    <mergeCell ref="N136:Q136"/>
    <mergeCell ref="N137:Q137"/>
    <mergeCell ref="N138:Q138"/>
    <mergeCell ref="N139:Q139"/>
    <mergeCell ref="N140:Q140"/>
    <mergeCell ref="N142:Q142"/>
    <mergeCell ref="N132:Q132"/>
    <mergeCell ref="N124:Q124"/>
    <mergeCell ref="N125:Q125"/>
    <mergeCell ref="N126:Q126"/>
    <mergeCell ref="F127:I127"/>
    <mergeCell ref="L127:M127"/>
    <mergeCell ref="N127:Q127"/>
    <mergeCell ref="L128:M128"/>
    <mergeCell ref="N128:Q128"/>
    <mergeCell ref="L129:M129"/>
    <mergeCell ref="N129:Q129"/>
    <mergeCell ref="C112:Q112"/>
    <mergeCell ref="F114:P114"/>
    <mergeCell ref="F115:P115"/>
    <mergeCell ref="F116:P116"/>
    <mergeCell ref="M118:P118"/>
    <mergeCell ref="M120:Q120"/>
    <mergeCell ref="M121:Q121"/>
    <mergeCell ref="F123:I123"/>
    <mergeCell ref="L123:M123"/>
    <mergeCell ref="N123:Q123"/>
    <mergeCell ref="N99:Q99"/>
    <mergeCell ref="N100:Q100"/>
    <mergeCell ref="N101:Q101"/>
    <mergeCell ref="N102:Q102"/>
    <mergeCell ref="N103:Q103"/>
    <mergeCell ref="N104:Q104"/>
    <mergeCell ref="L106:Q106"/>
    <mergeCell ref="D99:H99"/>
    <mergeCell ref="D102:H102"/>
    <mergeCell ref="D100:H100"/>
    <mergeCell ref="D101:H101"/>
    <mergeCell ref="D103:H103"/>
    <mergeCell ref="N89:Q89"/>
    <mergeCell ref="N96:Q96"/>
    <mergeCell ref="N94:Q94"/>
    <mergeCell ref="N90:Q90"/>
    <mergeCell ref="N91:Q91"/>
    <mergeCell ref="N92:Q92"/>
    <mergeCell ref="N93:Q93"/>
    <mergeCell ref="N95:Q95"/>
    <mergeCell ref="N98:Q98"/>
    <mergeCell ref="L39:P39"/>
    <mergeCell ref="C76:Q76"/>
    <mergeCell ref="F78:P78"/>
    <mergeCell ref="F79:P79"/>
    <mergeCell ref="F80:P80"/>
    <mergeCell ref="M82:P82"/>
    <mergeCell ref="M84:Q84"/>
    <mergeCell ref="M85:Q85"/>
    <mergeCell ref="C87:G87"/>
    <mergeCell ref="N87:Q87"/>
    <mergeCell ref="H1:K1"/>
    <mergeCell ref="S2:AC2"/>
    <mergeCell ref="O21:P21"/>
    <mergeCell ref="M28:P28"/>
    <mergeCell ref="O22:P22"/>
    <mergeCell ref="E25:L25"/>
    <mergeCell ref="M29:P29"/>
    <mergeCell ref="M31:P31"/>
    <mergeCell ref="H33:J33"/>
    <mergeCell ref="M33:P33"/>
    <mergeCell ref="F154:I154"/>
    <mergeCell ref="F153:I153"/>
    <mergeCell ref="F155:I155"/>
    <mergeCell ref="C2:Q2"/>
    <mergeCell ref="C4:Q4"/>
    <mergeCell ref="F6:P6"/>
    <mergeCell ref="F7:P7"/>
    <mergeCell ref="F8:P8"/>
    <mergeCell ref="O10:P10"/>
    <mergeCell ref="O12:P12"/>
    <mergeCell ref="O13:P13"/>
    <mergeCell ref="O15:P15"/>
    <mergeCell ref="E16:L16"/>
    <mergeCell ref="O16:P16"/>
    <mergeCell ref="O18:P18"/>
    <mergeCell ref="O19:P19"/>
    <mergeCell ref="H34:J34"/>
    <mergeCell ref="M34:P34"/>
    <mergeCell ref="H35:J35"/>
    <mergeCell ref="M35:P35"/>
    <mergeCell ref="H36:J36"/>
    <mergeCell ref="M36:P36"/>
    <mergeCell ref="H37:J37"/>
    <mergeCell ref="M37:P37"/>
  </mergeCells>
  <dataValidations count="2">
    <dataValidation type="list" allowBlank="1" showInputMessage="1" showErrorMessage="1" error="Povolené sú hodnoty K, M." sqref="D151:D156">
      <formula1>"K, M"</formula1>
    </dataValidation>
    <dataValidation type="list" allowBlank="1" showInputMessage="1" showErrorMessage="1" error="Povolené sú hodnoty základná, znížená, nulová." sqref="U151:U156">
      <formula1>"základná, znížená, nulová"</formula1>
    </dataValidation>
  </dataValidations>
  <hyperlinks>
    <hyperlink ref="F1:G1" location="C2" display="1) Krycí list rozpočtu"/>
    <hyperlink ref="H1:K1" location="C87" display="2) Rekapitulácia rozpočtu"/>
    <hyperlink ref="L1" location="C123" display="3) Rozpočet"/>
    <hyperlink ref="S1:T1" location="'Rekapitulácia stavby'!C2" display="Rekapitulácia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46"/>
  <sheetViews>
    <sheetView showGridLines="0" workbookViewId="0">
      <pane ySplit="1" topLeftCell="A2" activePane="bottomLeft" state="frozen"/>
      <selection pane="bottomLeft"/>
    </sheetView>
  </sheetViews>
  <sheetFormatPr defaultRowHeight="14.4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7" width="11.140625" customWidth="1"/>
    <col min="8" max="8" width="12.42578125" customWidth="1"/>
    <col min="9" max="9" width="7" customWidth="1"/>
    <col min="10" max="10" width="5.140625" customWidth="1"/>
    <col min="11" max="11" width="11.42578125" customWidth="1"/>
    <col min="12" max="12" width="12" customWidth="1"/>
    <col min="13" max="14" width="6" customWidth="1"/>
    <col min="15" max="15" width="2" customWidth="1"/>
    <col min="16" max="16" width="12.42578125" customWidth="1"/>
    <col min="17" max="17" width="4.140625" customWidth="1"/>
    <col min="18" max="18" width="1.7109375" customWidth="1"/>
    <col min="19" max="19" width="8.140625" customWidth="1"/>
    <col min="20" max="20" width="29.7109375" customWidth="1"/>
    <col min="21" max="21" width="16.28515625" customWidth="1"/>
    <col min="22" max="22" width="12.28515625" customWidth="1"/>
    <col min="23" max="23" width="16.28515625" customWidth="1"/>
    <col min="24" max="24" width="12.140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66" ht="21.75" customHeight="1">
      <c r="A1" s="125"/>
      <c r="B1" s="12"/>
      <c r="C1" s="12"/>
      <c r="D1" s="13" t="s">
        <v>1</v>
      </c>
      <c r="E1" s="12"/>
      <c r="F1" s="14" t="s">
        <v>121</v>
      </c>
      <c r="G1" s="14"/>
      <c r="H1" s="259" t="s">
        <v>122</v>
      </c>
      <c r="I1" s="259"/>
      <c r="J1" s="259"/>
      <c r="K1" s="259"/>
      <c r="L1" s="14" t="s">
        <v>123</v>
      </c>
      <c r="M1" s="12"/>
      <c r="N1" s="12"/>
      <c r="O1" s="13" t="s">
        <v>124</v>
      </c>
      <c r="P1" s="12"/>
      <c r="Q1" s="12"/>
      <c r="R1" s="12"/>
      <c r="S1" s="14" t="s">
        <v>125</v>
      </c>
      <c r="T1" s="14"/>
      <c r="U1" s="125"/>
      <c r="V1" s="12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</row>
    <row r="2" spans="1:66" ht="36.9" customHeight="1">
      <c r="C2" s="201" t="s">
        <v>7</v>
      </c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S2" s="206"/>
      <c r="T2" s="206"/>
      <c r="U2" s="206"/>
      <c r="V2" s="206"/>
      <c r="W2" s="206"/>
      <c r="X2" s="206"/>
      <c r="Y2" s="206"/>
      <c r="Z2" s="206"/>
      <c r="AA2" s="206"/>
      <c r="AB2" s="206"/>
      <c r="AC2" s="206"/>
      <c r="AT2" s="19" t="s">
        <v>111</v>
      </c>
    </row>
    <row r="3" spans="1:66" ht="6.9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2"/>
      <c r="AT3" s="19" t="s">
        <v>77</v>
      </c>
    </row>
    <row r="4" spans="1:66" ht="36.9" customHeight="1">
      <c r="B4" s="23"/>
      <c r="C4" s="203" t="s">
        <v>126</v>
      </c>
      <c r="D4" s="204"/>
      <c r="E4" s="204"/>
      <c r="F4" s="204"/>
      <c r="G4" s="204"/>
      <c r="H4" s="204"/>
      <c r="I4" s="204"/>
      <c r="J4" s="204"/>
      <c r="K4" s="204"/>
      <c r="L4" s="204"/>
      <c r="M4" s="204"/>
      <c r="N4" s="204"/>
      <c r="O4" s="204"/>
      <c r="P4" s="204"/>
      <c r="Q4" s="204"/>
      <c r="R4" s="24"/>
      <c r="T4" s="18" t="s">
        <v>12</v>
      </c>
      <c r="AT4" s="19" t="s">
        <v>6</v>
      </c>
    </row>
    <row r="5" spans="1:66" ht="6.9" customHeight="1">
      <c r="B5" s="23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4"/>
    </row>
    <row r="6" spans="1:66" ht="25.35" customHeight="1">
      <c r="B6" s="23"/>
      <c r="C6" s="26"/>
      <c r="D6" s="30" t="s">
        <v>17</v>
      </c>
      <c r="E6" s="26"/>
      <c r="F6" s="252" t="str">
        <f>'Rekapitulácia stavby'!K6</f>
        <v>Oprava porúch administratívnej budovy - Okresný súd Bratislava V.</v>
      </c>
      <c r="G6" s="253"/>
      <c r="H6" s="253"/>
      <c r="I6" s="253"/>
      <c r="J6" s="253"/>
      <c r="K6" s="253"/>
      <c r="L6" s="253"/>
      <c r="M6" s="253"/>
      <c r="N6" s="253"/>
      <c r="O6" s="253"/>
      <c r="P6" s="253"/>
      <c r="Q6" s="26"/>
      <c r="R6" s="24"/>
    </row>
    <row r="7" spans="1:66" ht="25.35" customHeight="1">
      <c r="B7" s="23"/>
      <c r="C7" s="26"/>
      <c r="D7" s="30" t="s">
        <v>127</v>
      </c>
      <c r="E7" s="26"/>
      <c r="F7" s="252" t="s">
        <v>128</v>
      </c>
      <c r="G7" s="197"/>
      <c r="H7" s="197"/>
      <c r="I7" s="197"/>
      <c r="J7" s="197"/>
      <c r="K7" s="197"/>
      <c r="L7" s="197"/>
      <c r="M7" s="197"/>
      <c r="N7" s="197"/>
      <c r="O7" s="197"/>
      <c r="P7" s="197"/>
      <c r="Q7" s="26"/>
      <c r="R7" s="24"/>
    </row>
    <row r="8" spans="1:66" s="1" customFormat="1" ht="32.85" customHeight="1">
      <c r="B8" s="35"/>
      <c r="C8" s="36"/>
      <c r="D8" s="29" t="s">
        <v>129</v>
      </c>
      <c r="E8" s="36"/>
      <c r="F8" s="210" t="s">
        <v>611</v>
      </c>
      <c r="G8" s="254"/>
      <c r="H8" s="254"/>
      <c r="I8" s="254"/>
      <c r="J8" s="254"/>
      <c r="K8" s="254"/>
      <c r="L8" s="254"/>
      <c r="M8" s="254"/>
      <c r="N8" s="254"/>
      <c r="O8" s="254"/>
      <c r="P8" s="254"/>
      <c r="Q8" s="36"/>
      <c r="R8" s="37"/>
    </row>
    <row r="9" spans="1:66" s="1" customFormat="1" ht="14.4" customHeight="1">
      <c r="B9" s="35"/>
      <c r="C9" s="36"/>
      <c r="D9" s="30" t="s">
        <v>19</v>
      </c>
      <c r="E9" s="36"/>
      <c r="F9" s="28" t="s">
        <v>20</v>
      </c>
      <c r="G9" s="36"/>
      <c r="H9" s="36"/>
      <c r="I9" s="36"/>
      <c r="J9" s="36"/>
      <c r="K9" s="36"/>
      <c r="L9" s="36"/>
      <c r="M9" s="30" t="s">
        <v>21</v>
      </c>
      <c r="N9" s="36"/>
      <c r="O9" s="28" t="s">
        <v>20</v>
      </c>
      <c r="P9" s="36"/>
      <c r="Q9" s="36"/>
      <c r="R9" s="37"/>
    </row>
    <row r="10" spans="1:66" s="1" customFormat="1" ht="14.4" customHeight="1">
      <c r="B10" s="35"/>
      <c r="C10" s="36"/>
      <c r="D10" s="30" t="s">
        <v>22</v>
      </c>
      <c r="E10" s="36"/>
      <c r="F10" s="28" t="s">
        <v>23</v>
      </c>
      <c r="G10" s="36"/>
      <c r="H10" s="36"/>
      <c r="I10" s="36"/>
      <c r="J10" s="36"/>
      <c r="K10" s="36"/>
      <c r="L10" s="36"/>
      <c r="M10" s="30" t="s">
        <v>24</v>
      </c>
      <c r="N10" s="36"/>
      <c r="O10" s="255" t="str">
        <f>'Rekapitulácia stavby'!AN8</f>
        <v>10. 5. 2018</v>
      </c>
      <c r="P10" s="256"/>
      <c r="Q10" s="36"/>
      <c r="R10" s="37"/>
    </row>
    <row r="11" spans="1:66" s="1" customFormat="1" ht="10.8" customHeight="1">
      <c r="B11" s="35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7"/>
    </row>
    <row r="12" spans="1:66" s="1" customFormat="1" ht="14.4" customHeight="1">
      <c r="B12" s="35"/>
      <c r="C12" s="36"/>
      <c r="D12" s="30" t="s">
        <v>26</v>
      </c>
      <c r="E12" s="36"/>
      <c r="F12" s="36"/>
      <c r="G12" s="36"/>
      <c r="H12" s="36"/>
      <c r="I12" s="36"/>
      <c r="J12" s="36"/>
      <c r="K12" s="36"/>
      <c r="L12" s="36"/>
      <c r="M12" s="30" t="s">
        <v>27</v>
      </c>
      <c r="N12" s="36"/>
      <c r="O12" s="207" t="s">
        <v>20</v>
      </c>
      <c r="P12" s="207"/>
      <c r="Q12" s="36"/>
      <c r="R12" s="37"/>
    </row>
    <row r="13" spans="1:66" s="1" customFormat="1" ht="18" customHeight="1">
      <c r="B13" s="35"/>
      <c r="C13" s="36"/>
      <c r="D13" s="36"/>
      <c r="E13" s="28" t="s">
        <v>28</v>
      </c>
      <c r="F13" s="36"/>
      <c r="G13" s="36"/>
      <c r="H13" s="36"/>
      <c r="I13" s="36"/>
      <c r="J13" s="36"/>
      <c r="K13" s="36"/>
      <c r="L13" s="36"/>
      <c r="M13" s="30" t="s">
        <v>29</v>
      </c>
      <c r="N13" s="36"/>
      <c r="O13" s="207" t="s">
        <v>20</v>
      </c>
      <c r="P13" s="207"/>
      <c r="Q13" s="36"/>
      <c r="R13" s="37"/>
    </row>
    <row r="14" spans="1:66" s="1" customFormat="1" ht="6.9" customHeight="1">
      <c r="B14" s="35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7"/>
    </row>
    <row r="15" spans="1:66" s="1" customFormat="1" ht="14.4" customHeight="1">
      <c r="B15" s="35"/>
      <c r="C15" s="36"/>
      <c r="D15" s="30" t="s">
        <v>30</v>
      </c>
      <c r="E15" s="36"/>
      <c r="F15" s="36"/>
      <c r="G15" s="36"/>
      <c r="H15" s="36"/>
      <c r="I15" s="36"/>
      <c r="J15" s="36"/>
      <c r="K15" s="36"/>
      <c r="L15" s="36"/>
      <c r="M15" s="30" t="s">
        <v>27</v>
      </c>
      <c r="N15" s="36"/>
      <c r="O15" s="257" t="str">
        <f>IF('Rekapitulácia stavby'!AN13="","",'Rekapitulácia stavby'!AN13)</f>
        <v>Vyplň údaj</v>
      </c>
      <c r="P15" s="207"/>
      <c r="Q15" s="36"/>
      <c r="R15" s="37"/>
    </row>
    <row r="16" spans="1:66" s="1" customFormat="1" ht="18" customHeight="1">
      <c r="B16" s="35"/>
      <c r="C16" s="36"/>
      <c r="D16" s="36"/>
      <c r="E16" s="257" t="str">
        <f>IF('Rekapitulácia stavby'!E14="","",'Rekapitulácia stavby'!E14)</f>
        <v>Vyplň údaj</v>
      </c>
      <c r="F16" s="258"/>
      <c r="G16" s="258"/>
      <c r="H16" s="258"/>
      <c r="I16" s="258"/>
      <c r="J16" s="258"/>
      <c r="K16" s="258"/>
      <c r="L16" s="258"/>
      <c r="M16" s="30" t="s">
        <v>29</v>
      </c>
      <c r="N16" s="36"/>
      <c r="O16" s="257" t="str">
        <f>IF('Rekapitulácia stavby'!AN14="","",'Rekapitulácia stavby'!AN14)</f>
        <v>Vyplň údaj</v>
      </c>
      <c r="P16" s="207"/>
      <c r="Q16" s="36"/>
      <c r="R16" s="37"/>
    </row>
    <row r="17" spans="2:18" s="1" customFormat="1" ht="6.9" customHeight="1">
      <c r="B17" s="35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7"/>
    </row>
    <row r="18" spans="2:18" s="1" customFormat="1" ht="14.4" customHeight="1">
      <c r="B18" s="35"/>
      <c r="C18" s="36"/>
      <c r="D18" s="30" t="s">
        <v>32</v>
      </c>
      <c r="E18" s="36"/>
      <c r="F18" s="36"/>
      <c r="G18" s="36"/>
      <c r="H18" s="36"/>
      <c r="I18" s="36"/>
      <c r="J18" s="36"/>
      <c r="K18" s="36"/>
      <c r="L18" s="36"/>
      <c r="M18" s="30" t="s">
        <v>27</v>
      </c>
      <c r="N18" s="36"/>
      <c r="O18" s="207" t="s">
        <v>20</v>
      </c>
      <c r="P18" s="207"/>
      <c r="Q18" s="36"/>
      <c r="R18" s="37"/>
    </row>
    <row r="19" spans="2:18" s="1" customFormat="1" ht="18" customHeight="1">
      <c r="B19" s="35"/>
      <c r="C19" s="36"/>
      <c r="D19" s="36"/>
      <c r="E19" s="28" t="s">
        <v>33</v>
      </c>
      <c r="F19" s="36"/>
      <c r="G19" s="36"/>
      <c r="H19" s="36"/>
      <c r="I19" s="36"/>
      <c r="J19" s="36"/>
      <c r="K19" s="36"/>
      <c r="L19" s="36"/>
      <c r="M19" s="30" t="s">
        <v>29</v>
      </c>
      <c r="N19" s="36"/>
      <c r="O19" s="207" t="s">
        <v>20</v>
      </c>
      <c r="P19" s="207"/>
      <c r="Q19" s="36"/>
      <c r="R19" s="37"/>
    </row>
    <row r="20" spans="2:18" s="1" customFormat="1" ht="6.9" customHeight="1">
      <c r="B20" s="35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7"/>
    </row>
    <row r="21" spans="2:18" s="1" customFormat="1" ht="14.4" customHeight="1">
      <c r="B21" s="35"/>
      <c r="C21" s="36"/>
      <c r="D21" s="30" t="s">
        <v>35</v>
      </c>
      <c r="E21" s="36"/>
      <c r="F21" s="36"/>
      <c r="G21" s="36"/>
      <c r="H21" s="36"/>
      <c r="I21" s="36"/>
      <c r="J21" s="36"/>
      <c r="K21" s="36"/>
      <c r="L21" s="36"/>
      <c r="M21" s="30" t="s">
        <v>27</v>
      </c>
      <c r="N21" s="36"/>
      <c r="O21" s="207" t="str">
        <f>IF('Rekapitulácia stavby'!AN19="","",'Rekapitulácia stavby'!AN19)</f>
        <v/>
      </c>
      <c r="P21" s="207"/>
      <c r="Q21" s="36"/>
      <c r="R21" s="37"/>
    </row>
    <row r="22" spans="2:18" s="1" customFormat="1" ht="18" customHeight="1">
      <c r="B22" s="35"/>
      <c r="C22" s="36"/>
      <c r="D22" s="36"/>
      <c r="E22" s="28" t="str">
        <f>IF('Rekapitulácia stavby'!E20="","",'Rekapitulácia stavby'!E20)</f>
        <v xml:space="preserve"> </v>
      </c>
      <c r="F22" s="36"/>
      <c r="G22" s="36"/>
      <c r="H22" s="36"/>
      <c r="I22" s="36"/>
      <c r="J22" s="36"/>
      <c r="K22" s="36"/>
      <c r="L22" s="36"/>
      <c r="M22" s="30" t="s">
        <v>29</v>
      </c>
      <c r="N22" s="36"/>
      <c r="O22" s="207" t="str">
        <f>IF('Rekapitulácia stavby'!AN20="","",'Rekapitulácia stavby'!AN20)</f>
        <v/>
      </c>
      <c r="P22" s="207"/>
      <c r="Q22" s="36"/>
      <c r="R22" s="37"/>
    </row>
    <row r="23" spans="2:18" s="1" customFormat="1" ht="6.9" customHeight="1">
      <c r="B23" s="35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7"/>
    </row>
    <row r="24" spans="2:18" s="1" customFormat="1" ht="14.4" customHeight="1">
      <c r="B24" s="35"/>
      <c r="C24" s="36"/>
      <c r="D24" s="30" t="s">
        <v>37</v>
      </c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7"/>
    </row>
    <row r="25" spans="2:18" s="1" customFormat="1" ht="16.5" customHeight="1">
      <c r="B25" s="35"/>
      <c r="C25" s="36"/>
      <c r="D25" s="36"/>
      <c r="E25" s="195" t="s">
        <v>20</v>
      </c>
      <c r="F25" s="195"/>
      <c r="G25" s="195"/>
      <c r="H25" s="195"/>
      <c r="I25" s="195"/>
      <c r="J25" s="195"/>
      <c r="K25" s="195"/>
      <c r="L25" s="195"/>
      <c r="M25" s="36"/>
      <c r="N25" s="36"/>
      <c r="O25" s="36"/>
      <c r="P25" s="36"/>
      <c r="Q25" s="36"/>
      <c r="R25" s="37"/>
    </row>
    <row r="26" spans="2:18" s="1" customFormat="1" ht="6.9" customHeight="1">
      <c r="B26" s="35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7"/>
    </row>
    <row r="27" spans="2:18" s="1" customFormat="1" ht="6.9" customHeight="1">
      <c r="B27" s="35"/>
      <c r="C27" s="36"/>
      <c r="D27" s="51"/>
      <c r="E27" s="51"/>
      <c r="F27" s="51"/>
      <c r="G27" s="51"/>
      <c r="H27" s="51"/>
      <c r="I27" s="51"/>
      <c r="J27" s="51"/>
      <c r="K27" s="51"/>
      <c r="L27" s="51"/>
      <c r="M27" s="51"/>
      <c r="N27" s="51"/>
      <c r="O27" s="51"/>
      <c r="P27" s="51"/>
      <c r="Q27" s="36"/>
      <c r="R27" s="37"/>
    </row>
    <row r="28" spans="2:18" s="1" customFormat="1" ht="14.4" customHeight="1">
      <c r="B28" s="35"/>
      <c r="C28" s="36"/>
      <c r="D28" s="126" t="s">
        <v>131</v>
      </c>
      <c r="E28" s="36"/>
      <c r="F28" s="36"/>
      <c r="G28" s="36"/>
      <c r="H28" s="36"/>
      <c r="I28" s="36"/>
      <c r="J28" s="36"/>
      <c r="K28" s="36"/>
      <c r="L28" s="36"/>
      <c r="M28" s="196">
        <f>N89</f>
        <v>0</v>
      </c>
      <c r="N28" s="196"/>
      <c r="O28" s="196"/>
      <c r="P28" s="196"/>
      <c r="Q28" s="36"/>
      <c r="R28" s="37"/>
    </row>
    <row r="29" spans="2:18" s="1" customFormat="1" ht="14.4" customHeight="1">
      <c r="B29" s="35"/>
      <c r="C29" s="36"/>
      <c r="D29" s="34" t="s">
        <v>115</v>
      </c>
      <c r="E29" s="36"/>
      <c r="F29" s="36"/>
      <c r="G29" s="36"/>
      <c r="H29" s="36"/>
      <c r="I29" s="36"/>
      <c r="J29" s="36"/>
      <c r="K29" s="36"/>
      <c r="L29" s="36"/>
      <c r="M29" s="196">
        <f>N96</f>
        <v>0</v>
      </c>
      <c r="N29" s="196"/>
      <c r="O29" s="196"/>
      <c r="P29" s="196"/>
      <c r="Q29" s="36"/>
      <c r="R29" s="37"/>
    </row>
    <row r="30" spans="2:18" s="1" customFormat="1" ht="6.9" customHeight="1">
      <c r="B30" s="35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7"/>
    </row>
    <row r="31" spans="2:18" s="1" customFormat="1" ht="25.35" customHeight="1">
      <c r="B31" s="35"/>
      <c r="C31" s="36"/>
      <c r="D31" s="127" t="s">
        <v>40</v>
      </c>
      <c r="E31" s="36"/>
      <c r="F31" s="36"/>
      <c r="G31" s="36"/>
      <c r="H31" s="36"/>
      <c r="I31" s="36"/>
      <c r="J31" s="36"/>
      <c r="K31" s="36"/>
      <c r="L31" s="36"/>
      <c r="M31" s="260">
        <f>ROUND(M28+M29,2)</f>
        <v>0</v>
      </c>
      <c r="N31" s="254"/>
      <c r="O31" s="254"/>
      <c r="P31" s="254"/>
      <c r="Q31" s="36"/>
      <c r="R31" s="37"/>
    </row>
    <row r="32" spans="2:18" s="1" customFormat="1" ht="6.9" customHeight="1">
      <c r="B32" s="35"/>
      <c r="C32" s="36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36"/>
      <c r="R32" s="37"/>
    </row>
    <row r="33" spans="2:18" s="1" customFormat="1" ht="14.4" customHeight="1">
      <c r="B33" s="35"/>
      <c r="C33" s="36"/>
      <c r="D33" s="42" t="s">
        <v>41</v>
      </c>
      <c r="E33" s="42" t="s">
        <v>42</v>
      </c>
      <c r="F33" s="43">
        <v>0.2</v>
      </c>
      <c r="G33" s="128" t="s">
        <v>43</v>
      </c>
      <c r="H33" s="261">
        <f>ROUND((((SUM(BE96:BE103)+SUM(BE122:BE139))+SUM(BE141:BE145))),2)</f>
        <v>0</v>
      </c>
      <c r="I33" s="254"/>
      <c r="J33" s="254"/>
      <c r="K33" s="36"/>
      <c r="L33" s="36"/>
      <c r="M33" s="261">
        <f>ROUND(((ROUND((SUM(BE96:BE103)+SUM(BE122:BE139)), 2)*F33)+SUM(BE141:BE145)*F33),2)</f>
        <v>0</v>
      </c>
      <c r="N33" s="254"/>
      <c r="O33" s="254"/>
      <c r="P33" s="254"/>
      <c r="Q33" s="36"/>
      <c r="R33" s="37"/>
    </row>
    <row r="34" spans="2:18" s="1" customFormat="1" ht="14.4" customHeight="1">
      <c r="B34" s="35"/>
      <c r="C34" s="36"/>
      <c r="D34" s="36"/>
      <c r="E34" s="42" t="s">
        <v>44</v>
      </c>
      <c r="F34" s="43">
        <v>0.2</v>
      </c>
      <c r="G34" s="128" t="s">
        <v>43</v>
      </c>
      <c r="H34" s="261">
        <f>ROUND((((SUM(BF96:BF103)+SUM(BF122:BF139))+SUM(BF141:BF145))),2)</f>
        <v>0</v>
      </c>
      <c r="I34" s="254"/>
      <c r="J34" s="254"/>
      <c r="K34" s="36"/>
      <c r="L34" s="36"/>
      <c r="M34" s="261">
        <f>ROUND(((ROUND((SUM(BF96:BF103)+SUM(BF122:BF139)), 2)*F34)+SUM(BF141:BF145)*F34),2)</f>
        <v>0</v>
      </c>
      <c r="N34" s="254"/>
      <c r="O34" s="254"/>
      <c r="P34" s="254"/>
      <c r="Q34" s="36"/>
      <c r="R34" s="37"/>
    </row>
    <row r="35" spans="2:18" s="1" customFormat="1" ht="14.4" hidden="1" customHeight="1">
      <c r="B35" s="35"/>
      <c r="C35" s="36"/>
      <c r="D35" s="36"/>
      <c r="E35" s="42" t="s">
        <v>45</v>
      </c>
      <c r="F35" s="43">
        <v>0.2</v>
      </c>
      <c r="G35" s="128" t="s">
        <v>43</v>
      </c>
      <c r="H35" s="261">
        <f>ROUND((((SUM(BG96:BG103)+SUM(BG122:BG139))+SUM(BG141:BG145))),2)</f>
        <v>0</v>
      </c>
      <c r="I35" s="254"/>
      <c r="J35" s="254"/>
      <c r="K35" s="36"/>
      <c r="L35" s="36"/>
      <c r="M35" s="261">
        <v>0</v>
      </c>
      <c r="N35" s="254"/>
      <c r="O35" s="254"/>
      <c r="P35" s="254"/>
      <c r="Q35" s="36"/>
      <c r="R35" s="37"/>
    </row>
    <row r="36" spans="2:18" s="1" customFormat="1" ht="14.4" hidden="1" customHeight="1">
      <c r="B36" s="35"/>
      <c r="C36" s="36"/>
      <c r="D36" s="36"/>
      <c r="E36" s="42" t="s">
        <v>46</v>
      </c>
      <c r="F36" s="43">
        <v>0.2</v>
      </c>
      <c r="G36" s="128" t="s">
        <v>43</v>
      </c>
      <c r="H36" s="261">
        <f>ROUND((((SUM(BH96:BH103)+SUM(BH122:BH139))+SUM(BH141:BH145))),2)</f>
        <v>0</v>
      </c>
      <c r="I36" s="254"/>
      <c r="J36" s="254"/>
      <c r="K36" s="36"/>
      <c r="L36" s="36"/>
      <c r="M36" s="261">
        <v>0</v>
      </c>
      <c r="N36" s="254"/>
      <c r="O36" s="254"/>
      <c r="P36" s="254"/>
      <c r="Q36" s="36"/>
      <c r="R36" s="37"/>
    </row>
    <row r="37" spans="2:18" s="1" customFormat="1" ht="14.4" hidden="1" customHeight="1">
      <c r="B37" s="35"/>
      <c r="C37" s="36"/>
      <c r="D37" s="36"/>
      <c r="E37" s="42" t="s">
        <v>47</v>
      </c>
      <c r="F37" s="43">
        <v>0</v>
      </c>
      <c r="G37" s="128" t="s">
        <v>43</v>
      </c>
      <c r="H37" s="261">
        <f>ROUND((((SUM(BI96:BI103)+SUM(BI122:BI139))+SUM(BI141:BI145))),2)</f>
        <v>0</v>
      </c>
      <c r="I37" s="254"/>
      <c r="J37" s="254"/>
      <c r="K37" s="36"/>
      <c r="L37" s="36"/>
      <c r="M37" s="261">
        <v>0</v>
      </c>
      <c r="N37" s="254"/>
      <c r="O37" s="254"/>
      <c r="P37" s="254"/>
      <c r="Q37" s="36"/>
      <c r="R37" s="37"/>
    </row>
    <row r="38" spans="2:18" s="1" customFormat="1" ht="6.9" customHeight="1">
      <c r="B38" s="35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7"/>
    </row>
    <row r="39" spans="2:18" s="1" customFormat="1" ht="25.35" customHeight="1">
      <c r="B39" s="35"/>
      <c r="C39" s="124"/>
      <c r="D39" s="129" t="s">
        <v>48</v>
      </c>
      <c r="E39" s="79"/>
      <c r="F39" s="79"/>
      <c r="G39" s="130" t="s">
        <v>49</v>
      </c>
      <c r="H39" s="131" t="s">
        <v>50</v>
      </c>
      <c r="I39" s="79"/>
      <c r="J39" s="79"/>
      <c r="K39" s="79"/>
      <c r="L39" s="262">
        <f>SUM(M31:M37)</f>
        <v>0</v>
      </c>
      <c r="M39" s="262"/>
      <c r="N39" s="262"/>
      <c r="O39" s="262"/>
      <c r="P39" s="263"/>
      <c r="Q39" s="124"/>
      <c r="R39" s="37"/>
    </row>
    <row r="40" spans="2:18" s="1" customFormat="1" ht="14.4" customHeight="1">
      <c r="B40" s="35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7"/>
    </row>
    <row r="41" spans="2:18" s="1" customFormat="1" ht="14.4" customHeight="1">
      <c r="B41" s="35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7"/>
    </row>
    <row r="42" spans="2:18" ht="12">
      <c r="B42" s="23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4"/>
    </row>
    <row r="43" spans="2:18" ht="12">
      <c r="B43" s="23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4"/>
    </row>
    <row r="44" spans="2:18" ht="12">
      <c r="B44" s="23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4"/>
    </row>
    <row r="45" spans="2:18" ht="12">
      <c r="B45" s="23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4"/>
    </row>
    <row r="46" spans="2:18" ht="12">
      <c r="B46" s="23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4"/>
    </row>
    <row r="47" spans="2:18" ht="12">
      <c r="B47" s="23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4"/>
    </row>
    <row r="48" spans="2:18" ht="12">
      <c r="B48" s="23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4"/>
    </row>
    <row r="49" spans="2:18" ht="12">
      <c r="B49" s="23"/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4"/>
    </row>
    <row r="50" spans="2:18" s="1" customFormat="1">
      <c r="B50" s="35"/>
      <c r="C50" s="36"/>
      <c r="D50" s="50" t="s">
        <v>51</v>
      </c>
      <c r="E50" s="51"/>
      <c r="F50" s="51"/>
      <c r="G50" s="51"/>
      <c r="H50" s="52"/>
      <c r="I50" s="36"/>
      <c r="J50" s="50" t="s">
        <v>52</v>
      </c>
      <c r="K50" s="51"/>
      <c r="L50" s="51"/>
      <c r="M50" s="51"/>
      <c r="N50" s="51"/>
      <c r="O50" s="51"/>
      <c r="P50" s="52"/>
      <c r="Q50" s="36"/>
      <c r="R50" s="37"/>
    </row>
    <row r="51" spans="2:18" ht="12">
      <c r="B51" s="23"/>
      <c r="C51" s="26"/>
      <c r="D51" s="53"/>
      <c r="E51" s="26"/>
      <c r="F51" s="26"/>
      <c r="G51" s="26"/>
      <c r="H51" s="54"/>
      <c r="I51" s="26"/>
      <c r="J51" s="53"/>
      <c r="K51" s="26"/>
      <c r="L51" s="26"/>
      <c r="M51" s="26"/>
      <c r="N51" s="26"/>
      <c r="O51" s="26"/>
      <c r="P51" s="54"/>
      <c r="Q51" s="26"/>
      <c r="R51" s="24"/>
    </row>
    <row r="52" spans="2:18" ht="12">
      <c r="B52" s="23"/>
      <c r="C52" s="26"/>
      <c r="D52" s="53"/>
      <c r="E52" s="26"/>
      <c r="F52" s="26"/>
      <c r="G52" s="26"/>
      <c r="H52" s="54"/>
      <c r="I52" s="26"/>
      <c r="J52" s="53"/>
      <c r="K52" s="26"/>
      <c r="L52" s="26"/>
      <c r="M52" s="26"/>
      <c r="N52" s="26"/>
      <c r="O52" s="26"/>
      <c r="P52" s="54"/>
      <c r="Q52" s="26"/>
      <c r="R52" s="24"/>
    </row>
    <row r="53" spans="2:18" ht="12">
      <c r="B53" s="23"/>
      <c r="C53" s="26"/>
      <c r="D53" s="53"/>
      <c r="E53" s="26"/>
      <c r="F53" s="26"/>
      <c r="G53" s="26"/>
      <c r="H53" s="54"/>
      <c r="I53" s="26"/>
      <c r="J53" s="53"/>
      <c r="K53" s="26"/>
      <c r="L53" s="26"/>
      <c r="M53" s="26"/>
      <c r="N53" s="26"/>
      <c r="O53" s="26"/>
      <c r="P53" s="54"/>
      <c r="Q53" s="26"/>
      <c r="R53" s="24"/>
    </row>
    <row r="54" spans="2:18" ht="12">
      <c r="B54" s="23"/>
      <c r="C54" s="26"/>
      <c r="D54" s="53"/>
      <c r="E54" s="26"/>
      <c r="F54" s="26"/>
      <c r="G54" s="26"/>
      <c r="H54" s="54"/>
      <c r="I54" s="26"/>
      <c r="J54" s="53"/>
      <c r="K54" s="26"/>
      <c r="L54" s="26"/>
      <c r="M54" s="26"/>
      <c r="N54" s="26"/>
      <c r="O54" s="26"/>
      <c r="P54" s="54"/>
      <c r="Q54" s="26"/>
      <c r="R54" s="24"/>
    </row>
    <row r="55" spans="2:18" ht="12">
      <c r="B55" s="23"/>
      <c r="C55" s="26"/>
      <c r="D55" s="53"/>
      <c r="E55" s="26"/>
      <c r="F55" s="26"/>
      <c r="G55" s="26"/>
      <c r="H55" s="54"/>
      <c r="I55" s="26"/>
      <c r="J55" s="53"/>
      <c r="K55" s="26"/>
      <c r="L55" s="26"/>
      <c r="M55" s="26"/>
      <c r="N55" s="26"/>
      <c r="O55" s="26"/>
      <c r="P55" s="54"/>
      <c r="Q55" s="26"/>
      <c r="R55" s="24"/>
    </row>
    <row r="56" spans="2:18" ht="12">
      <c r="B56" s="23"/>
      <c r="C56" s="26"/>
      <c r="D56" s="53"/>
      <c r="E56" s="26"/>
      <c r="F56" s="26"/>
      <c r="G56" s="26"/>
      <c r="H56" s="54"/>
      <c r="I56" s="26"/>
      <c r="J56" s="53"/>
      <c r="K56" s="26"/>
      <c r="L56" s="26"/>
      <c r="M56" s="26"/>
      <c r="N56" s="26"/>
      <c r="O56" s="26"/>
      <c r="P56" s="54"/>
      <c r="Q56" s="26"/>
      <c r="R56" s="24"/>
    </row>
    <row r="57" spans="2:18" ht="12">
      <c r="B57" s="23"/>
      <c r="C57" s="26"/>
      <c r="D57" s="53"/>
      <c r="E57" s="26"/>
      <c r="F57" s="26"/>
      <c r="G57" s="26"/>
      <c r="H57" s="54"/>
      <c r="I57" s="26"/>
      <c r="J57" s="53"/>
      <c r="K57" s="26"/>
      <c r="L57" s="26"/>
      <c r="M57" s="26"/>
      <c r="N57" s="26"/>
      <c r="O57" s="26"/>
      <c r="P57" s="54"/>
      <c r="Q57" s="26"/>
      <c r="R57" s="24"/>
    </row>
    <row r="58" spans="2:18" ht="12">
      <c r="B58" s="23"/>
      <c r="C58" s="26"/>
      <c r="D58" s="53"/>
      <c r="E58" s="26"/>
      <c r="F58" s="26"/>
      <c r="G58" s="26"/>
      <c r="H58" s="54"/>
      <c r="I58" s="26"/>
      <c r="J58" s="53"/>
      <c r="K58" s="26"/>
      <c r="L58" s="26"/>
      <c r="M58" s="26"/>
      <c r="N58" s="26"/>
      <c r="O58" s="26"/>
      <c r="P58" s="54"/>
      <c r="Q58" s="26"/>
      <c r="R58" s="24"/>
    </row>
    <row r="59" spans="2:18" s="1" customFormat="1">
      <c r="B59" s="35"/>
      <c r="C59" s="36"/>
      <c r="D59" s="55" t="s">
        <v>53</v>
      </c>
      <c r="E59" s="56"/>
      <c r="F59" s="56"/>
      <c r="G59" s="57" t="s">
        <v>54</v>
      </c>
      <c r="H59" s="58"/>
      <c r="I59" s="36"/>
      <c r="J59" s="55" t="s">
        <v>53</v>
      </c>
      <c r="K59" s="56"/>
      <c r="L59" s="56"/>
      <c r="M59" s="56"/>
      <c r="N59" s="57" t="s">
        <v>54</v>
      </c>
      <c r="O59" s="56"/>
      <c r="P59" s="58"/>
      <c r="Q59" s="36"/>
      <c r="R59" s="37"/>
    </row>
    <row r="60" spans="2:18" ht="12">
      <c r="B60" s="23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4"/>
    </row>
    <row r="61" spans="2:18" s="1" customFormat="1">
      <c r="B61" s="35"/>
      <c r="C61" s="36"/>
      <c r="D61" s="50" t="s">
        <v>55</v>
      </c>
      <c r="E61" s="51"/>
      <c r="F61" s="51"/>
      <c r="G61" s="51"/>
      <c r="H61" s="52"/>
      <c r="I61" s="36"/>
      <c r="J61" s="50" t="s">
        <v>56</v>
      </c>
      <c r="K61" s="51"/>
      <c r="L61" s="51"/>
      <c r="M61" s="51"/>
      <c r="N61" s="51"/>
      <c r="O61" s="51"/>
      <c r="P61" s="52"/>
      <c r="Q61" s="36"/>
      <c r="R61" s="37"/>
    </row>
    <row r="62" spans="2:18" ht="12">
      <c r="B62" s="23"/>
      <c r="C62" s="26"/>
      <c r="D62" s="53"/>
      <c r="E62" s="26"/>
      <c r="F62" s="26"/>
      <c r="G62" s="26"/>
      <c r="H62" s="54"/>
      <c r="I62" s="26"/>
      <c r="J62" s="53"/>
      <c r="K62" s="26"/>
      <c r="L62" s="26"/>
      <c r="M62" s="26"/>
      <c r="N62" s="26"/>
      <c r="O62" s="26"/>
      <c r="P62" s="54"/>
      <c r="Q62" s="26"/>
      <c r="R62" s="24"/>
    </row>
    <row r="63" spans="2:18" ht="12">
      <c r="B63" s="23"/>
      <c r="C63" s="26"/>
      <c r="D63" s="53"/>
      <c r="E63" s="26"/>
      <c r="F63" s="26"/>
      <c r="G63" s="26"/>
      <c r="H63" s="54"/>
      <c r="I63" s="26"/>
      <c r="J63" s="53"/>
      <c r="K63" s="26"/>
      <c r="L63" s="26"/>
      <c r="M63" s="26"/>
      <c r="N63" s="26"/>
      <c r="O63" s="26"/>
      <c r="P63" s="54"/>
      <c r="Q63" s="26"/>
      <c r="R63" s="24"/>
    </row>
    <row r="64" spans="2:18" ht="12">
      <c r="B64" s="23"/>
      <c r="C64" s="26"/>
      <c r="D64" s="53"/>
      <c r="E64" s="26"/>
      <c r="F64" s="26"/>
      <c r="G64" s="26"/>
      <c r="H64" s="54"/>
      <c r="I64" s="26"/>
      <c r="J64" s="53"/>
      <c r="K64" s="26"/>
      <c r="L64" s="26"/>
      <c r="M64" s="26"/>
      <c r="N64" s="26"/>
      <c r="O64" s="26"/>
      <c r="P64" s="54"/>
      <c r="Q64" s="26"/>
      <c r="R64" s="24"/>
    </row>
    <row r="65" spans="2:21" ht="12">
      <c r="B65" s="23"/>
      <c r="C65" s="26"/>
      <c r="D65" s="53"/>
      <c r="E65" s="26"/>
      <c r="F65" s="26"/>
      <c r="G65" s="26"/>
      <c r="H65" s="54"/>
      <c r="I65" s="26"/>
      <c r="J65" s="53"/>
      <c r="K65" s="26"/>
      <c r="L65" s="26"/>
      <c r="M65" s="26"/>
      <c r="N65" s="26"/>
      <c r="O65" s="26"/>
      <c r="P65" s="54"/>
      <c r="Q65" s="26"/>
      <c r="R65" s="24"/>
    </row>
    <row r="66" spans="2:21" ht="12">
      <c r="B66" s="23"/>
      <c r="C66" s="26"/>
      <c r="D66" s="53"/>
      <c r="E66" s="26"/>
      <c r="F66" s="26"/>
      <c r="G66" s="26"/>
      <c r="H66" s="54"/>
      <c r="I66" s="26"/>
      <c r="J66" s="53"/>
      <c r="K66" s="26"/>
      <c r="L66" s="26"/>
      <c r="M66" s="26"/>
      <c r="N66" s="26"/>
      <c r="O66" s="26"/>
      <c r="P66" s="54"/>
      <c r="Q66" s="26"/>
      <c r="R66" s="24"/>
    </row>
    <row r="67" spans="2:21" ht="12">
      <c r="B67" s="23"/>
      <c r="C67" s="26"/>
      <c r="D67" s="53"/>
      <c r="E67" s="26"/>
      <c r="F67" s="26"/>
      <c r="G67" s="26"/>
      <c r="H67" s="54"/>
      <c r="I67" s="26"/>
      <c r="J67" s="53"/>
      <c r="K67" s="26"/>
      <c r="L67" s="26"/>
      <c r="M67" s="26"/>
      <c r="N67" s="26"/>
      <c r="O67" s="26"/>
      <c r="P67" s="54"/>
      <c r="Q67" s="26"/>
      <c r="R67" s="24"/>
    </row>
    <row r="68" spans="2:21" ht="12">
      <c r="B68" s="23"/>
      <c r="C68" s="26"/>
      <c r="D68" s="53"/>
      <c r="E68" s="26"/>
      <c r="F68" s="26"/>
      <c r="G68" s="26"/>
      <c r="H68" s="54"/>
      <c r="I68" s="26"/>
      <c r="J68" s="53"/>
      <c r="K68" s="26"/>
      <c r="L68" s="26"/>
      <c r="M68" s="26"/>
      <c r="N68" s="26"/>
      <c r="O68" s="26"/>
      <c r="P68" s="54"/>
      <c r="Q68" s="26"/>
      <c r="R68" s="24"/>
    </row>
    <row r="69" spans="2:21" ht="12">
      <c r="B69" s="23"/>
      <c r="C69" s="26"/>
      <c r="D69" s="53"/>
      <c r="E69" s="26"/>
      <c r="F69" s="26"/>
      <c r="G69" s="26"/>
      <c r="H69" s="54"/>
      <c r="I69" s="26"/>
      <c r="J69" s="53"/>
      <c r="K69" s="26"/>
      <c r="L69" s="26"/>
      <c r="M69" s="26"/>
      <c r="N69" s="26"/>
      <c r="O69" s="26"/>
      <c r="P69" s="54"/>
      <c r="Q69" s="26"/>
      <c r="R69" s="24"/>
    </row>
    <row r="70" spans="2:21" s="1" customFormat="1">
      <c r="B70" s="35"/>
      <c r="C70" s="36"/>
      <c r="D70" s="55" t="s">
        <v>53</v>
      </c>
      <c r="E70" s="56"/>
      <c r="F70" s="56"/>
      <c r="G70" s="57" t="s">
        <v>54</v>
      </c>
      <c r="H70" s="58"/>
      <c r="I70" s="36"/>
      <c r="J70" s="55" t="s">
        <v>53</v>
      </c>
      <c r="K70" s="56"/>
      <c r="L70" s="56"/>
      <c r="M70" s="56"/>
      <c r="N70" s="57" t="s">
        <v>54</v>
      </c>
      <c r="O70" s="56"/>
      <c r="P70" s="58"/>
      <c r="Q70" s="36"/>
      <c r="R70" s="37"/>
    </row>
    <row r="71" spans="2:21" s="1" customFormat="1" ht="14.4" customHeight="1"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60"/>
      <c r="M71" s="60"/>
      <c r="N71" s="60"/>
      <c r="O71" s="60"/>
      <c r="P71" s="60"/>
      <c r="Q71" s="60"/>
      <c r="R71" s="61"/>
    </row>
    <row r="75" spans="2:21" s="1" customFormat="1" ht="6.9" customHeight="1">
      <c r="B75" s="132"/>
      <c r="C75" s="133"/>
      <c r="D75" s="133"/>
      <c r="E75" s="133"/>
      <c r="F75" s="133"/>
      <c r="G75" s="133"/>
      <c r="H75" s="133"/>
      <c r="I75" s="133"/>
      <c r="J75" s="133"/>
      <c r="K75" s="133"/>
      <c r="L75" s="133"/>
      <c r="M75" s="133"/>
      <c r="N75" s="133"/>
      <c r="O75" s="133"/>
      <c r="P75" s="133"/>
      <c r="Q75" s="133"/>
      <c r="R75" s="134"/>
    </row>
    <row r="76" spans="2:21" s="1" customFormat="1" ht="36.9" customHeight="1">
      <c r="B76" s="35"/>
      <c r="C76" s="203" t="s">
        <v>132</v>
      </c>
      <c r="D76" s="204"/>
      <c r="E76" s="204"/>
      <c r="F76" s="204"/>
      <c r="G76" s="204"/>
      <c r="H76" s="204"/>
      <c r="I76" s="204"/>
      <c r="J76" s="204"/>
      <c r="K76" s="204"/>
      <c r="L76" s="204"/>
      <c r="M76" s="204"/>
      <c r="N76" s="204"/>
      <c r="O76" s="204"/>
      <c r="P76" s="204"/>
      <c r="Q76" s="204"/>
      <c r="R76" s="37"/>
      <c r="T76" s="135"/>
      <c r="U76" s="135"/>
    </row>
    <row r="77" spans="2:21" s="1" customFormat="1" ht="6.9" customHeight="1"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36"/>
      <c r="M77" s="36"/>
      <c r="N77" s="36"/>
      <c r="O77" s="36"/>
      <c r="P77" s="36"/>
      <c r="Q77" s="36"/>
      <c r="R77" s="37"/>
      <c r="T77" s="135"/>
      <c r="U77" s="135"/>
    </row>
    <row r="78" spans="2:21" s="1" customFormat="1" ht="30" customHeight="1">
      <c r="B78" s="35"/>
      <c r="C78" s="30" t="s">
        <v>17</v>
      </c>
      <c r="D78" s="36"/>
      <c r="E78" s="36"/>
      <c r="F78" s="252" t="str">
        <f>F6</f>
        <v>Oprava porúch administratívnej budovy - Okresný súd Bratislava V.</v>
      </c>
      <c r="G78" s="253"/>
      <c r="H78" s="253"/>
      <c r="I78" s="253"/>
      <c r="J78" s="253"/>
      <c r="K78" s="253"/>
      <c r="L78" s="253"/>
      <c r="M78" s="253"/>
      <c r="N78" s="253"/>
      <c r="O78" s="253"/>
      <c r="P78" s="253"/>
      <c r="Q78" s="36"/>
      <c r="R78" s="37"/>
      <c r="T78" s="135"/>
      <c r="U78" s="135"/>
    </row>
    <row r="79" spans="2:21" ht="30" customHeight="1">
      <c r="B79" s="23"/>
      <c r="C79" s="30" t="s">
        <v>127</v>
      </c>
      <c r="D79" s="26"/>
      <c r="E79" s="26"/>
      <c r="F79" s="252" t="s">
        <v>128</v>
      </c>
      <c r="G79" s="197"/>
      <c r="H79" s="197"/>
      <c r="I79" s="197"/>
      <c r="J79" s="197"/>
      <c r="K79" s="197"/>
      <c r="L79" s="197"/>
      <c r="M79" s="197"/>
      <c r="N79" s="197"/>
      <c r="O79" s="197"/>
      <c r="P79" s="197"/>
      <c r="Q79" s="26"/>
      <c r="R79" s="24"/>
      <c r="T79" s="136"/>
      <c r="U79" s="136"/>
    </row>
    <row r="80" spans="2:21" s="1" customFormat="1" ht="36.9" customHeight="1">
      <c r="B80" s="35"/>
      <c r="C80" s="69" t="s">
        <v>129</v>
      </c>
      <c r="D80" s="36"/>
      <c r="E80" s="36"/>
      <c r="F80" s="215" t="str">
        <f>F8</f>
        <v>OC8 - Obnova časť 8, obnova  fasády bloku B</v>
      </c>
      <c r="G80" s="254"/>
      <c r="H80" s="254"/>
      <c r="I80" s="254"/>
      <c r="J80" s="254"/>
      <c r="K80" s="254"/>
      <c r="L80" s="254"/>
      <c r="M80" s="254"/>
      <c r="N80" s="254"/>
      <c r="O80" s="254"/>
      <c r="P80" s="254"/>
      <c r="Q80" s="36"/>
      <c r="R80" s="37"/>
      <c r="T80" s="135"/>
      <c r="U80" s="135"/>
    </row>
    <row r="81" spans="2:47" s="1" customFormat="1" ht="6.9" customHeight="1"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36"/>
      <c r="R81" s="37"/>
      <c r="T81" s="135"/>
      <c r="U81" s="135"/>
    </row>
    <row r="82" spans="2:47" s="1" customFormat="1" ht="18" customHeight="1">
      <c r="B82" s="35"/>
      <c r="C82" s="30" t="s">
        <v>22</v>
      </c>
      <c r="D82" s="36"/>
      <c r="E82" s="36"/>
      <c r="F82" s="28" t="str">
        <f>F10</f>
        <v>Bratislava  V</v>
      </c>
      <c r="G82" s="36"/>
      <c r="H82" s="36"/>
      <c r="I82" s="36"/>
      <c r="J82" s="36"/>
      <c r="K82" s="30" t="s">
        <v>24</v>
      </c>
      <c r="L82" s="36"/>
      <c r="M82" s="256" t="str">
        <f>IF(O10="","",O10)</f>
        <v>10. 5. 2018</v>
      </c>
      <c r="N82" s="256"/>
      <c r="O82" s="256"/>
      <c r="P82" s="256"/>
      <c r="Q82" s="36"/>
      <c r="R82" s="37"/>
      <c r="T82" s="135"/>
      <c r="U82" s="135"/>
    </row>
    <row r="83" spans="2:47" s="1" customFormat="1" ht="6.9" customHeight="1"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7"/>
      <c r="T83" s="135"/>
      <c r="U83" s="135"/>
    </row>
    <row r="84" spans="2:47" s="1" customFormat="1" ht="13.2">
      <c r="B84" s="35"/>
      <c r="C84" s="30" t="s">
        <v>26</v>
      </c>
      <c r="D84" s="36"/>
      <c r="E84" s="36"/>
      <c r="F84" s="28" t="str">
        <f>E13</f>
        <v>Okresný súd, Bratislava V, Prokofievova 6-12</v>
      </c>
      <c r="G84" s="36"/>
      <c r="H84" s="36"/>
      <c r="I84" s="36"/>
      <c r="J84" s="36"/>
      <c r="K84" s="30" t="s">
        <v>32</v>
      </c>
      <c r="L84" s="36"/>
      <c r="M84" s="207" t="str">
        <f>E19</f>
        <v>Ing. Stanislav Šutliak, PhD -  EPISS</v>
      </c>
      <c r="N84" s="207"/>
      <c r="O84" s="207"/>
      <c r="P84" s="207"/>
      <c r="Q84" s="207"/>
      <c r="R84" s="37"/>
      <c r="T84" s="135"/>
      <c r="U84" s="135"/>
    </row>
    <row r="85" spans="2:47" s="1" customFormat="1" ht="14.4" customHeight="1">
      <c r="B85" s="35"/>
      <c r="C85" s="30" t="s">
        <v>30</v>
      </c>
      <c r="D85" s="36"/>
      <c r="E85" s="36"/>
      <c r="F85" s="28" t="str">
        <f>IF(E16="","",E16)</f>
        <v>Vyplň údaj</v>
      </c>
      <c r="G85" s="36"/>
      <c r="H85" s="36"/>
      <c r="I85" s="36"/>
      <c r="J85" s="36"/>
      <c r="K85" s="30" t="s">
        <v>35</v>
      </c>
      <c r="L85" s="36"/>
      <c r="M85" s="207" t="str">
        <f>E22</f>
        <v xml:space="preserve"> </v>
      </c>
      <c r="N85" s="207"/>
      <c r="O85" s="207"/>
      <c r="P85" s="207"/>
      <c r="Q85" s="207"/>
      <c r="R85" s="37"/>
      <c r="T85" s="135"/>
      <c r="U85" s="135"/>
    </row>
    <row r="86" spans="2:47" s="1" customFormat="1" ht="10.35" customHeight="1"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7"/>
      <c r="T86" s="135"/>
      <c r="U86" s="135"/>
    </row>
    <row r="87" spans="2:47" s="1" customFormat="1" ht="29.25" customHeight="1">
      <c r="B87" s="35"/>
      <c r="C87" s="264" t="s">
        <v>133</v>
      </c>
      <c r="D87" s="265"/>
      <c r="E87" s="265"/>
      <c r="F87" s="265"/>
      <c r="G87" s="265"/>
      <c r="H87" s="124"/>
      <c r="I87" s="124"/>
      <c r="J87" s="124"/>
      <c r="K87" s="124"/>
      <c r="L87" s="124"/>
      <c r="M87" s="124"/>
      <c r="N87" s="264" t="s">
        <v>134</v>
      </c>
      <c r="O87" s="265"/>
      <c r="P87" s="265"/>
      <c r="Q87" s="265"/>
      <c r="R87" s="37"/>
      <c r="T87" s="135"/>
      <c r="U87" s="135"/>
    </row>
    <row r="88" spans="2:47" s="1" customFormat="1" ht="10.35" customHeight="1"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7"/>
      <c r="T88" s="135"/>
      <c r="U88" s="135"/>
    </row>
    <row r="89" spans="2:47" s="1" customFormat="1" ht="29.25" customHeight="1">
      <c r="B89" s="35"/>
      <c r="C89" s="137" t="s">
        <v>135</v>
      </c>
      <c r="D89" s="36"/>
      <c r="E89" s="36"/>
      <c r="F89" s="36"/>
      <c r="G89" s="36"/>
      <c r="H89" s="36"/>
      <c r="I89" s="36"/>
      <c r="J89" s="36"/>
      <c r="K89" s="36"/>
      <c r="L89" s="36"/>
      <c r="M89" s="36"/>
      <c r="N89" s="232">
        <f>N122</f>
        <v>0</v>
      </c>
      <c r="O89" s="266"/>
      <c r="P89" s="266"/>
      <c r="Q89" s="266"/>
      <c r="R89" s="37"/>
      <c r="T89" s="135"/>
      <c r="U89" s="135"/>
      <c r="AU89" s="19" t="s">
        <v>136</v>
      </c>
    </row>
    <row r="90" spans="2:47" s="7" customFormat="1" ht="24.9" customHeight="1">
      <c r="B90" s="138"/>
      <c r="C90" s="139"/>
      <c r="D90" s="140" t="s">
        <v>385</v>
      </c>
      <c r="E90" s="139"/>
      <c r="F90" s="139"/>
      <c r="G90" s="139"/>
      <c r="H90" s="139"/>
      <c r="I90" s="139"/>
      <c r="J90" s="139"/>
      <c r="K90" s="139"/>
      <c r="L90" s="139"/>
      <c r="M90" s="139"/>
      <c r="N90" s="269">
        <f>N123</f>
        <v>0</v>
      </c>
      <c r="O90" s="268"/>
      <c r="P90" s="268"/>
      <c r="Q90" s="268"/>
      <c r="R90" s="141"/>
      <c r="T90" s="142"/>
      <c r="U90" s="142"/>
    </row>
    <row r="91" spans="2:47" s="8" customFormat="1" ht="19.95" customHeight="1">
      <c r="B91" s="143"/>
      <c r="C91" s="103"/>
      <c r="D91" s="114" t="s">
        <v>386</v>
      </c>
      <c r="E91" s="103"/>
      <c r="F91" s="103"/>
      <c r="G91" s="103"/>
      <c r="H91" s="103"/>
      <c r="I91" s="103"/>
      <c r="J91" s="103"/>
      <c r="K91" s="103"/>
      <c r="L91" s="103"/>
      <c r="M91" s="103"/>
      <c r="N91" s="208">
        <f>N124</f>
        <v>0</v>
      </c>
      <c r="O91" s="209"/>
      <c r="P91" s="209"/>
      <c r="Q91" s="209"/>
      <c r="R91" s="144"/>
      <c r="T91" s="145"/>
      <c r="U91" s="145"/>
    </row>
    <row r="92" spans="2:47" s="8" customFormat="1" ht="19.95" customHeight="1">
      <c r="B92" s="143"/>
      <c r="C92" s="103"/>
      <c r="D92" s="114" t="s">
        <v>387</v>
      </c>
      <c r="E92" s="103"/>
      <c r="F92" s="103"/>
      <c r="G92" s="103"/>
      <c r="H92" s="103"/>
      <c r="I92" s="103"/>
      <c r="J92" s="103"/>
      <c r="K92" s="103"/>
      <c r="L92" s="103"/>
      <c r="M92" s="103"/>
      <c r="N92" s="208">
        <f>N129</f>
        <v>0</v>
      </c>
      <c r="O92" s="209"/>
      <c r="P92" s="209"/>
      <c r="Q92" s="209"/>
      <c r="R92" s="144"/>
      <c r="T92" s="145"/>
      <c r="U92" s="145"/>
    </row>
    <row r="93" spans="2:47" s="8" customFormat="1" ht="19.95" customHeight="1">
      <c r="B93" s="143"/>
      <c r="C93" s="103"/>
      <c r="D93" s="114" t="s">
        <v>388</v>
      </c>
      <c r="E93" s="103"/>
      <c r="F93" s="103"/>
      <c r="G93" s="103"/>
      <c r="H93" s="103"/>
      <c r="I93" s="103"/>
      <c r="J93" s="103"/>
      <c r="K93" s="103"/>
      <c r="L93" s="103"/>
      <c r="M93" s="103"/>
      <c r="N93" s="208">
        <f>N138</f>
        <v>0</v>
      </c>
      <c r="O93" s="209"/>
      <c r="P93" s="209"/>
      <c r="Q93" s="209"/>
      <c r="R93" s="144"/>
      <c r="T93" s="145"/>
      <c r="U93" s="145"/>
    </row>
    <row r="94" spans="2:47" s="7" customFormat="1" ht="21.75" customHeight="1">
      <c r="B94" s="138"/>
      <c r="C94" s="139"/>
      <c r="D94" s="140" t="s">
        <v>143</v>
      </c>
      <c r="E94" s="139"/>
      <c r="F94" s="139"/>
      <c r="G94" s="139"/>
      <c r="H94" s="139"/>
      <c r="I94" s="139"/>
      <c r="J94" s="139"/>
      <c r="K94" s="139"/>
      <c r="L94" s="139"/>
      <c r="M94" s="139"/>
      <c r="N94" s="267">
        <f>N140</f>
        <v>0</v>
      </c>
      <c r="O94" s="268"/>
      <c r="P94" s="268"/>
      <c r="Q94" s="268"/>
      <c r="R94" s="141"/>
      <c r="T94" s="142"/>
      <c r="U94" s="142"/>
    </row>
    <row r="95" spans="2:47" s="1" customFormat="1" ht="21.75" customHeight="1"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36"/>
      <c r="M95" s="36"/>
      <c r="N95" s="36"/>
      <c r="O95" s="36"/>
      <c r="P95" s="36"/>
      <c r="Q95" s="36"/>
      <c r="R95" s="37"/>
      <c r="T95" s="135"/>
      <c r="U95" s="135"/>
    </row>
    <row r="96" spans="2:47" s="1" customFormat="1" ht="29.25" customHeight="1">
      <c r="B96" s="35"/>
      <c r="C96" s="137" t="s">
        <v>144</v>
      </c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266">
        <f>ROUND(N97+N98+N99+N100+N101+N102,2)</f>
        <v>0</v>
      </c>
      <c r="O96" s="270"/>
      <c r="P96" s="270"/>
      <c r="Q96" s="270"/>
      <c r="R96" s="37"/>
      <c r="T96" s="146"/>
      <c r="U96" s="147" t="s">
        <v>41</v>
      </c>
    </row>
    <row r="97" spans="2:65" s="1" customFormat="1" ht="18" customHeight="1">
      <c r="B97" s="35"/>
      <c r="C97" s="36"/>
      <c r="D97" s="229" t="s">
        <v>145</v>
      </c>
      <c r="E97" s="230"/>
      <c r="F97" s="230"/>
      <c r="G97" s="230"/>
      <c r="H97" s="230"/>
      <c r="I97" s="36"/>
      <c r="J97" s="36"/>
      <c r="K97" s="36"/>
      <c r="L97" s="36"/>
      <c r="M97" s="36"/>
      <c r="N97" s="231">
        <f>ROUND(N89*T97,2)</f>
        <v>0</v>
      </c>
      <c r="O97" s="208"/>
      <c r="P97" s="208"/>
      <c r="Q97" s="208"/>
      <c r="R97" s="37"/>
      <c r="S97" s="148"/>
      <c r="T97" s="149"/>
      <c r="U97" s="150" t="s">
        <v>44</v>
      </c>
      <c r="V97" s="148"/>
      <c r="W97" s="148"/>
      <c r="X97" s="148"/>
      <c r="Y97" s="148"/>
      <c r="Z97" s="148"/>
      <c r="AA97" s="148"/>
      <c r="AB97" s="148"/>
      <c r="AC97" s="148"/>
      <c r="AD97" s="148"/>
      <c r="AE97" s="148"/>
      <c r="AF97" s="148"/>
      <c r="AG97" s="148"/>
      <c r="AH97" s="148"/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51" t="s">
        <v>146</v>
      </c>
      <c r="AZ97" s="148"/>
      <c r="BA97" s="148"/>
      <c r="BB97" s="148"/>
      <c r="BC97" s="148"/>
      <c r="BD97" s="148"/>
      <c r="BE97" s="152">
        <f t="shared" ref="BE97:BE102" si="0">IF(U97="základná",N97,0)</f>
        <v>0</v>
      </c>
      <c r="BF97" s="152">
        <f t="shared" ref="BF97:BF102" si="1">IF(U97="znížená",N97,0)</f>
        <v>0</v>
      </c>
      <c r="BG97" s="152">
        <f t="shared" ref="BG97:BG102" si="2">IF(U97="zákl. prenesená",N97,0)</f>
        <v>0</v>
      </c>
      <c r="BH97" s="152">
        <f t="shared" ref="BH97:BH102" si="3">IF(U97="zníž. prenesená",N97,0)</f>
        <v>0</v>
      </c>
      <c r="BI97" s="152">
        <f t="shared" ref="BI97:BI102" si="4">IF(U97="nulová",N97,0)</f>
        <v>0</v>
      </c>
      <c r="BJ97" s="151" t="s">
        <v>89</v>
      </c>
      <c r="BK97" s="148"/>
      <c r="BL97" s="148"/>
      <c r="BM97" s="148"/>
    </row>
    <row r="98" spans="2:65" s="1" customFormat="1" ht="18" customHeight="1">
      <c r="B98" s="35"/>
      <c r="C98" s="36"/>
      <c r="D98" s="229" t="s">
        <v>147</v>
      </c>
      <c r="E98" s="230"/>
      <c r="F98" s="230"/>
      <c r="G98" s="230"/>
      <c r="H98" s="230"/>
      <c r="I98" s="36"/>
      <c r="J98" s="36"/>
      <c r="K98" s="36"/>
      <c r="L98" s="36"/>
      <c r="M98" s="36"/>
      <c r="N98" s="231">
        <f>ROUND(N89*T98,2)</f>
        <v>0</v>
      </c>
      <c r="O98" s="208"/>
      <c r="P98" s="208"/>
      <c r="Q98" s="208"/>
      <c r="R98" s="37"/>
      <c r="S98" s="148"/>
      <c r="T98" s="149"/>
      <c r="U98" s="150" t="s">
        <v>44</v>
      </c>
      <c r="V98" s="148"/>
      <c r="W98" s="148"/>
      <c r="X98" s="148"/>
      <c r="Y98" s="148"/>
      <c r="Z98" s="148"/>
      <c r="AA98" s="148"/>
      <c r="AB98" s="148"/>
      <c r="AC98" s="148"/>
      <c r="AD98" s="148"/>
      <c r="AE98" s="148"/>
      <c r="AF98" s="148"/>
      <c r="AG98" s="148"/>
      <c r="AH98" s="148"/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51" t="s">
        <v>146</v>
      </c>
      <c r="AZ98" s="148"/>
      <c r="BA98" s="148"/>
      <c r="BB98" s="148"/>
      <c r="BC98" s="148"/>
      <c r="BD98" s="148"/>
      <c r="BE98" s="152">
        <f t="shared" si="0"/>
        <v>0</v>
      </c>
      <c r="BF98" s="152">
        <f t="shared" si="1"/>
        <v>0</v>
      </c>
      <c r="BG98" s="152">
        <f t="shared" si="2"/>
        <v>0</v>
      </c>
      <c r="BH98" s="152">
        <f t="shared" si="3"/>
        <v>0</v>
      </c>
      <c r="BI98" s="152">
        <f t="shared" si="4"/>
        <v>0</v>
      </c>
      <c r="BJ98" s="151" t="s">
        <v>89</v>
      </c>
      <c r="BK98" s="148"/>
      <c r="BL98" s="148"/>
      <c r="BM98" s="148"/>
    </row>
    <row r="99" spans="2:65" s="1" customFormat="1" ht="18" customHeight="1">
      <c r="B99" s="35"/>
      <c r="C99" s="36"/>
      <c r="D99" s="229" t="s">
        <v>148</v>
      </c>
      <c r="E99" s="230"/>
      <c r="F99" s="230"/>
      <c r="G99" s="230"/>
      <c r="H99" s="230"/>
      <c r="I99" s="36"/>
      <c r="J99" s="36"/>
      <c r="K99" s="36"/>
      <c r="L99" s="36"/>
      <c r="M99" s="36"/>
      <c r="N99" s="231">
        <f>ROUND(N89*T99,2)</f>
        <v>0</v>
      </c>
      <c r="O99" s="208"/>
      <c r="P99" s="208"/>
      <c r="Q99" s="208"/>
      <c r="R99" s="37"/>
      <c r="S99" s="148"/>
      <c r="T99" s="149"/>
      <c r="U99" s="150" t="s">
        <v>44</v>
      </c>
      <c r="V99" s="148"/>
      <c r="W99" s="148"/>
      <c r="X99" s="148"/>
      <c r="Y99" s="148"/>
      <c r="Z99" s="148"/>
      <c r="AA99" s="148"/>
      <c r="AB99" s="148"/>
      <c r="AC99" s="148"/>
      <c r="AD99" s="148"/>
      <c r="AE99" s="148"/>
      <c r="AF99" s="148"/>
      <c r="AG99" s="148"/>
      <c r="AH99" s="148"/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51" t="s">
        <v>146</v>
      </c>
      <c r="AZ99" s="148"/>
      <c r="BA99" s="148"/>
      <c r="BB99" s="148"/>
      <c r="BC99" s="148"/>
      <c r="BD99" s="148"/>
      <c r="BE99" s="152">
        <f t="shared" si="0"/>
        <v>0</v>
      </c>
      <c r="BF99" s="152">
        <f t="shared" si="1"/>
        <v>0</v>
      </c>
      <c r="BG99" s="152">
        <f t="shared" si="2"/>
        <v>0</v>
      </c>
      <c r="BH99" s="152">
        <f t="shared" si="3"/>
        <v>0</v>
      </c>
      <c r="BI99" s="152">
        <f t="shared" si="4"/>
        <v>0</v>
      </c>
      <c r="BJ99" s="151" t="s">
        <v>89</v>
      </c>
      <c r="BK99" s="148"/>
      <c r="BL99" s="148"/>
      <c r="BM99" s="148"/>
    </row>
    <row r="100" spans="2:65" s="1" customFormat="1" ht="18" customHeight="1">
      <c r="B100" s="35"/>
      <c r="C100" s="36"/>
      <c r="D100" s="229" t="s">
        <v>149</v>
      </c>
      <c r="E100" s="230"/>
      <c r="F100" s="230"/>
      <c r="G100" s="230"/>
      <c r="H100" s="230"/>
      <c r="I100" s="36"/>
      <c r="J100" s="36"/>
      <c r="K100" s="36"/>
      <c r="L100" s="36"/>
      <c r="M100" s="36"/>
      <c r="N100" s="231">
        <f>ROUND(N89*T100,2)</f>
        <v>0</v>
      </c>
      <c r="O100" s="208"/>
      <c r="P100" s="208"/>
      <c r="Q100" s="208"/>
      <c r="R100" s="37"/>
      <c r="S100" s="148"/>
      <c r="T100" s="149"/>
      <c r="U100" s="150" t="s">
        <v>44</v>
      </c>
      <c r="V100" s="148"/>
      <c r="W100" s="148"/>
      <c r="X100" s="148"/>
      <c r="Y100" s="148"/>
      <c r="Z100" s="148"/>
      <c r="AA100" s="148"/>
      <c r="AB100" s="148"/>
      <c r="AC100" s="148"/>
      <c r="AD100" s="148"/>
      <c r="AE100" s="148"/>
      <c r="AF100" s="148"/>
      <c r="AG100" s="148"/>
      <c r="AH100" s="148"/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51" t="s">
        <v>146</v>
      </c>
      <c r="AZ100" s="148"/>
      <c r="BA100" s="148"/>
      <c r="BB100" s="148"/>
      <c r="BC100" s="148"/>
      <c r="BD100" s="148"/>
      <c r="BE100" s="152">
        <f t="shared" si="0"/>
        <v>0</v>
      </c>
      <c r="BF100" s="152">
        <f t="shared" si="1"/>
        <v>0</v>
      </c>
      <c r="BG100" s="152">
        <f t="shared" si="2"/>
        <v>0</v>
      </c>
      <c r="BH100" s="152">
        <f t="shared" si="3"/>
        <v>0</v>
      </c>
      <c r="BI100" s="152">
        <f t="shared" si="4"/>
        <v>0</v>
      </c>
      <c r="BJ100" s="151" t="s">
        <v>89</v>
      </c>
      <c r="BK100" s="148"/>
      <c r="BL100" s="148"/>
      <c r="BM100" s="148"/>
    </row>
    <row r="101" spans="2:65" s="1" customFormat="1" ht="18" customHeight="1">
      <c r="B101" s="35"/>
      <c r="C101" s="36"/>
      <c r="D101" s="229" t="s">
        <v>150</v>
      </c>
      <c r="E101" s="230"/>
      <c r="F101" s="230"/>
      <c r="G101" s="230"/>
      <c r="H101" s="230"/>
      <c r="I101" s="36"/>
      <c r="J101" s="36"/>
      <c r="K101" s="36"/>
      <c r="L101" s="36"/>
      <c r="M101" s="36"/>
      <c r="N101" s="231">
        <f>ROUND(N89*T101,2)</f>
        <v>0</v>
      </c>
      <c r="O101" s="208"/>
      <c r="P101" s="208"/>
      <c r="Q101" s="208"/>
      <c r="R101" s="37"/>
      <c r="S101" s="148"/>
      <c r="T101" s="149"/>
      <c r="U101" s="150" t="s">
        <v>44</v>
      </c>
      <c r="V101" s="148"/>
      <c r="W101" s="148"/>
      <c r="X101" s="148"/>
      <c r="Y101" s="148"/>
      <c r="Z101" s="148"/>
      <c r="AA101" s="148"/>
      <c r="AB101" s="148"/>
      <c r="AC101" s="148"/>
      <c r="AD101" s="148"/>
      <c r="AE101" s="148"/>
      <c r="AF101" s="148"/>
      <c r="AG101" s="148"/>
      <c r="AH101" s="148"/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51" t="s">
        <v>146</v>
      </c>
      <c r="AZ101" s="148"/>
      <c r="BA101" s="148"/>
      <c r="BB101" s="148"/>
      <c r="BC101" s="148"/>
      <c r="BD101" s="148"/>
      <c r="BE101" s="152">
        <f t="shared" si="0"/>
        <v>0</v>
      </c>
      <c r="BF101" s="152">
        <f t="shared" si="1"/>
        <v>0</v>
      </c>
      <c r="BG101" s="152">
        <f t="shared" si="2"/>
        <v>0</v>
      </c>
      <c r="BH101" s="152">
        <f t="shared" si="3"/>
        <v>0</v>
      </c>
      <c r="BI101" s="152">
        <f t="shared" si="4"/>
        <v>0</v>
      </c>
      <c r="BJ101" s="151" t="s">
        <v>89</v>
      </c>
      <c r="BK101" s="148"/>
      <c r="BL101" s="148"/>
      <c r="BM101" s="148"/>
    </row>
    <row r="102" spans="2:65" s="1" customFormat="1" ht="18" customHeight="1">
      <c r="B102" s="35"/>
      <c r="C102" s="36"/>
      <c r="D102" s="114" t="s">
        <v>151</v>
      </c>
      <c r="E102" s="36"/>
      <c r="F102" s="36"/>
      <c r="G102" s="36"/>
      <c r="H102" s="36"/>
      <c r="I102" s="36"/>
      <c r="J102" s="36"/>
      <c r="K102" s="36"/>
      <c r="L102" s="36"/>
      <c r="M102" s="36"/>
      <c r="N102" s="231">
        <f>ROUND(N89*T102,2)</f>
        <v>0</v>
      </c>
      <c r="O102" s="208"/>
      <c r="P102" s="208"/>
      <c r="Q102" s="208"/>
      <c r="R102" s="37"/>
      <c r="S102" s="148"/>
      <c r="T102" s="153"/>
      <c r="U102" s="154" t="s">
        <v>44</v>
      </c>
      <c r="V102" s="148"/>
      <c r="W102" s="148"/>
      <c r="X102" s="148"/>
      <c r="Y102" s="148"/>
      <c r="Z102" s="148"/>
      <c r="AA102" s="148"/>
      <c r="AB102" s="148"/>
      <c r="AC102" s="148"/>
      <c r="AD102" s="148"/>
      <c r="AE102" s="148"/>
      <c r="AF102" s="148"/>
      <c r="AG102" s="148"/>
      <c r="AH102" s="148"/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51" t="s">
        <v>152</v>
      </c>
      <c r="AZ102" s="148"/>
      <c r="BA102" s="148"/>
      <c r="BB102" s="148"/>
      <c r="BC102" s="148"/>
      <c r="BD102" s="148"/>
      <c r="BE102" s="152">
        <f t="shared" si="0"/>
        <v>0</v>
      </c>
      <c r="BF102" s="152">
        <f t="shared" si="1"/>
        <v>0</v>
      </c>
      <c r="BG102" s="152">
        <f t="shared" si="2"/>
        <v>0</v>
      </c>
      <c r="BH102" s="152">
        <f t="shared" si="3"/>
        <v>0</v>
      </c>
      <c r="BI102" s="152">
        <f t="shared" si="4"/>
        <v>0</v>
      </c>
      <c r="BJ102" s="151" t="s">
        <v>89</v>
      </c>
      <c r="BK102" s="148"/>
      <c r="BL102" s="148"/>
      <c r="BM102" s="148"/>
    </row>
    <row r="103" spans="2:65" s="1" customFormat="1" ht="12">
      <c r="B103" s="35"/>
      <c r="C103" s="36"/>
      <c r="D103" s="36"/>
      <c r="E103" s="36"/>
      <c r="F103" s="36"/>
      <c r="G103" s="36"/>
      <c r="H103" s="36"/>
      <c r="I103" s="36"/>
      <c r="J103" s="36"/>
      <c r="K103" s="36"/>
      <c r="L103" s="36"/>
      <c r="M103" s="36"/>
      <c r="N103" s="36"/>
      <c r="O103" s="36"/>
      <c r="P103" s="36"/>
      <c r="Q103" s="36"/>
      <c r="R103" s="37"/>
      <c r="T103" s="135"/>
      <c r="U103" s="135"/>
    </row>
    <row r="104" spans="2:65" s="1" customFormat="1" ht="29.25" customHeight="1">
      <c r="B104" s="35"/>
      <c r="C104" s="123" t="s">
        <v>120</v>
      </c>
      <c r="D104" s="124"/>
      <c r="E104" s="124"/>
      <c r="F104" s="124"/>
      <c r="G104" s="124"/>
      <c r="H104" s="124"/>
      <c r="I104" s="124"/>
      <c r="J104" s="124"/>
      <c r="K104" s="124"/>
      <c r="L104" s="233">
        <f>ROUND(SUM(N89+N96),2)</f>
        <v>0</v>
      </c>
      <c r="M104" s="233"/>
      <c r="N104" s="233"/>
      <c r="O104" s="233"/>
      <c r="P104" s="233"/>
      <c r="Q104" s="233"/>
      <c r="R104" s="37"/>
      <c r="T104" s="135"/>
      <c r="U104" s="135"/>
    </row>
    <row r="105" spans="2:65" s="1" customFormat="1" ht="6.9" customHeight="1">
      <c r="B105" s="59"/>
      <c r="C105" s="60"/>
      <c r="D105" s="60"/>
      <c r="E105" s="60"/>
      <c r="F105" s="60"/>
      <c r="G105" s="60"/>
      <c r="H105" s="60"/>
      <c r="I105" s="60"/>
      <c r="J105" s="60"/>
      <c r="K105" s="60"/>
      <c r="L105" s="60"/>
      <c r="M105" s="60"/>
      <c r="N105" s="60"/>
      <c r="O105" s="60"/>
      <c r="P105" s="60"/>
      <c r="Q105" s="60"/>
      <c r="R105" s="61"/>
      <c r="T105" s="135"/>
      <c r="U105" s="135"/>
    </row>
    <row r="109" spans="2:65" s="1" customFormat="1" ht="6.9" customHeight="1">
      <c r="B109" s="62"/>
      <c r="C109" s="63"/>
      <c r="D109" s="63"/>
      <c r="E109" s="63"/>
      <c r="F109" s="63"/>
      <c r="G109" s="63"/>
      <c r="H109" s="63"/>
      <c r="I109" s="63"/>
      <c r="J109" s="63"/>
      <c r="K109" s="63"/>
      <c r="L109" s="63"/>
      <c r="M109" s="63"/>
      <c r="N109" s="63"/>
      <c r="O109" s="63"/>
      <c r="P109" s="63"/>
      <c r="Q109" s="63"/>
      <c r="R109" s="64"/>
    </row>
    <row r="110" spans="2:65" s="1" customFormat="1" ht="36.9" customHeight="1">
      <c r="B110" s="35"/>
      <c r="C110" s="203" t="s">
        <v>153</v>
      </c>
      <c r="D110" s="254"/>
      <c r="E110" s="254"/>
      <c r="F110" s="254"/>
      <c r="G110" s="254"/>
      <c r="H110" s="254"/>
      <c r="I110" s="254"/>
      <c r="J110" s="254"/>
      <c r="K110" s="254"/>
      <c r="L110" s="254"/>
      <c r="M110" s="254"/>
      <c r="N110" s="254"/>
      <c r="O110" s="254"/>
      <c r="P110" s="254"/>
      <c r="Q110" s="254"/>
      <c r="R110" s="37"/>
    </row>
    <row r="111" spans="2:65" s="1" customFormat="1" ht="6.9" customHeight="1">
      <c r="B111" s="35"/>
      <c r="C111" s="36"/>
      <c r="D111" s="36"/>
      <c r="E111" s="36"/>
      <c r="F111" s="36"/>
      <c r="G111" s="36"/>
      <c r="H111" s="36"/>
      <c r="I111" s="36"/>
      <c r="J111" s="36"/>
      <c r="K111" s="36"/>
      <c r="L111" s="36"/>
      <c r="M111" s="36"/>
      <c r="N111" s="36"/>
      <c r="O111" s="36"/>
      <c r="P111" s="36"/>
      <c r="Q111" s="36"/>
      <c r="R111" s="37"/>
    </row>
    <row r="112" spans="2:65" s="1" customFormat="1" ht="30" customHeight="1">
      <c r="B112" s="35"/>
      <c r="C112" s="30" t="s">
        <v>17</v>
      </c>
      <c r="D112" s="36"/>
      <c r="E112" s="36"/>
      <c r="F112" s="252" t="str">
        <f>F6</f>
        <v>Oprava porúch administratívnej budovy - Okresný súd Bratislava V.</v>
      </c>
      <c r="G112" s="253"/>
      <c r="H112" s="253"/>
      <c r="I112" s="253"/>
      <c r="J112" s="253"/>
      <c r="K112" s="253"/>
      <c r="L112" s="253"/>
      <c r="M112" s="253"/>
      <c r="N112" s="253"/>
      <c r="O112" s="253"/>
      <c r="P112" s="253"/>
      <c r="Q112" s="36"/>
      <c r="R112" s="37"/>
    </row>
    <row r="113" spans="2:65" ht="30" customHeight="1">
      <c r="B113" s="23"/>
      <c r="C113" s="30" t="s">
        <v>127</v>
      </c>
      <c r="D113" s="26"/>
      <c r="E113" s="26"/>
      <c r="F113" s="252" t="s">
        <v>128</v>
      </c>
      <c r="G113" s="197"/>
      <c r="H113" s="197"/>
      <c r="I113" s="197"/>
      <c r="J113" s="197"/>
      <c r="K113" s="197"/>
      <c r="L113" s="197"/>
      <c r="M113" s="197"/>
      <c r="N113" s="197"/>
      <c r="O113" s="197"/>
      <c r="P113" s="197"/>
      <c r="Q113" s="26"/>
      <c r="R113" s="24"/>
    </row>
    <row r="114" spans="2:65" s="1" customFormat="1" ht="36.9" customHeight="1">
      <c r="B114" s="35"/>
      <c r="C114" s="69" t="s">
        <v>129</v>
      </c>
      <c r="D114" s="36"/>
      <c r="E114" s="36"/>
      <c r="F114" s="215" t="str">
        <f>F8</f>
        <v>OC8 - Obnova časť 8, obnova  fasády bloku B</v>
      </c>
      <c r="G114" s="254"/>
      <c r="H114" s="254"/>
      <c r="I114" s="254"/>
      <c r="J114" s="254"/>
      <c r="K114" s="254"/>
      <c r="L114" s="254"/>
      <c r="M114" s="254"/>
      <c r="N114" s="254"/>
      <c r="O114" s="254"/>
      <c r="P114" s="254"/>
      <c r="Q114" s="36"/>
      <c r="R114" s="37"/>
    </row>
    <row r="115" spans="2:65" s="1" customFormat="1" ht="6.9" customHeight="1"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36"/>
      <c r="M115" s="36"/>
      <c r="N115" s="36"/>
      <c r="O115" s="36"/>
      <c r="P115" s="36"/>
      <c r="Q115" s="36"/>
      <c r="R115" s="37"/>
    </row>
    <row r="116" spans="2:65" s="1" customFormat="1" ht="18" customHeight="1">
      <c r="B116" s="35"/>
      <c r="C116" s="30" t="s">
        <v>22</v>
      </c>
      <c r="D116" s="36"/>
      <c r="E116" s="36"/>
      <c r="F116" s="28" t="str">
        <f>F10</f>
        <v>Bratislava  V</v>
      </c>
      <c r="G116" s="36"/>
      <c r="H116" s="36"/>
      <c r="I116" s="36"/>
      <c r="J116" s="36"/>
      <c r="K116" s="30" t="s">
        <v>24</v>
      </c>
      <c r="L116" s="36"/>
      <c r="M116" s="256" t="str">
        <f>IF(O10="","",O10)</f>
        <v>10. 5. 2018</v>
      </c>
      <c r="N116" s="256"/>
      <c r="O116" s="256"/>
      <c r="P116" s="256"/>
      <c r="Q116" s="36"/>
      <c r="R116" s="37"/>
    </row>
    <row r="117" spans="2:65" s="1" customFormat="1" ht="6.9" customHeight="1"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36"/>
      <c r="M117" s="36"/>
      <c r="N117" s="36"/>
      <c r="O117" s="36"/>
      <c r="P117" s="36"/>
      <c r="Q117" s="36"/>
      <c r="R117" s="37"/>
    </row>
    <row r="118" spans="2:65" s="1" customFormat="1" ht="13.2">
      <c r="B118" s="35"/>
      <c r="C118" s="30" t="s">
        <v>26</v>
      </c>
      <c r="D118" s="36"/>
      <c r="E118" s="36"/>
      <c r="F118" s="28" t="str">
        <f>E13</f>
        <v>Okresný súd, Bratislava V, Prokofievova 6-12</v>
      </c>
      <c r="G118" s="36"/>
      <c r="H118" s="36"/>
      <c r="I118" s="36"/>
      <c r="J118" s="36"/>
      <c r="K118" s="30" t="s">
        <v>32</v>
      </c>
      <c r="L118" s="36"/>
      <c r="M118" s="207" t="str">
        <f>E19</f>
        <v>Ing. Stanislav Šutliak, PhD -  EPISS</v>
      </c>
      <c r="N118" s="207"/>
      <c r="O118" s="207"/>
      <c r="P118" s="207"/>
      <c r="Q118" s="207"/>
      <c r="R118" s="37"/>
    </row>
    <row r="119" spans="2:65" s="1" customFormat="1" ht="14.4" customHeight="1">
      <c r="B119" s="35"/>
      <c r="C119" s="30" t="s">
        <v>30</v>
      </c>
      <c r="D119" s="36"/>
      <c r="E119" s="36"/>
      <c r="F119" s="28" t="str">
        <f>IF(E16="","",E16)</f>
        <v>Vyplň údaj</v>
      </c>
      <c r="G119" s="36"/>
      <c r="H119" s="36"/>
      <c r="I119" s="36"/>
      <c r="J119" s="36"/>
      <c r="K119" s="30" t="s">
        <v>35</v>
      </c>
      <c r="L119" s="36"/>
      <c r="M119" s="207" t="str">
        <f>E22</f>
        <v xml:space="preserve"> </v>
      </c>
      <c r="N119" s="207"/>
      <c r="O119" s="207"/>
      <c r="P119" s="207"/>
      <c r="Q119" s="207"/>
      <c r="R119" s="37"/>
    </row>
    <row r="120" spans="2:65" s="1" customFormat="1" ht="10.35" customHeight="1">
      <c r="B120" s="35"/>
      <c r="C120" s="36"/>
      <c r="D120" s="36"/>
      <c r="E120" s="36"/>
      <c r="F120" s="36"/>
      <c r="G120" s="36"/>
      <c r="H120" s="36"/>
      <c r="I120" s="36"/>
      <c r="J120" s="36"/>
      <c r="K120" s="36"/>
      <c r="L120" s="36"/>
      <c r="M120" s="36"/>
      <c r="N120" s="36"/>
      <c r="O120" s="36"/>
      <c r="P120" s="36"/>
      <c r="Q120" s="36"/>
      <c r="R120" s="37"/>
    </row>
    <row r="121" spans="2:65" s="9" customFormat="1" ht="29.25" customHeight="1">
      <c r="B121" s="155"/>
      <c r="C121" s="156" t="s">
        <v>154</v>
      </c>
      <c r="D121" s="157" t="s">
        <v>155</v>
      </c>
      <c r="E121" s="157" t="s">
        <v>59</v>
      </c>
      <c r="F121" s="271" t="s">
        <v>156</v>
      </c>
      <c r="G121" s="271"/>
      <c r="H121" s="271"/>
      <c r="I121" s="271"/>
      <c r="J121" s="157" t="s">
        <v>157</v>
      </c>
      <c r="K121" s="157" t="s">
        <v>158</v>
      </c>
      <c r="L121" s="271" t="s">
        <v>159</v>
      </c>
      <c r="M121" s="271"/>
      <c r="N121" s="271" t="s">
        <v>134</v>
      </c>
      <c r="O121" s="271"/>
      <c r="P121" s="271"/>
      <c r="Q121" s="272"/>
      <c r="R121" s="158"/>
      <c r="T121" s="80" t="s">
        <v>160</v>
      </c>
      <c r="U121" s="81" t="s">
        <v>41</v>
      </c>
      <c r="V121" s="81" t="s">
        <v>161</v>
      </c>
      <c r="W121" s="81" t="s">
        <v>162</v>
      </c>
      <c r="X121" s="81" t="s">
        <v>163</v>
      </c>
      <c r="Y121" s="81" t="s">
        <v>164</v>
      </c>
      <c r="Z121" s="81" t="s">
        <v>165</v>
      </c>
      <c r="AA121" s="82" t="s">
        <v>166</v>
      </c>
    </row>
    <row r="122" spans="2:65" s="1" customFormat="1" ht="29.25" customHeight="1">
      <c r="B122" s="35"/>
      <c r="C122" s="84" t="s">
        <v>131</v>
      </c>
      <c r="D122" s="36"/>
      <c r="E122" s="36"/>
      <c r="F122" s="36"/>
      <c r="G122" s="36"/>
      <c r="H122" s="36"/>
      <c r="I122" s="36"/>
      <c r="J122" s="36"/>
      <c r="K122" s="36"/>
      <c r="L122" s="36"/>
      <c r="M122" s="36"/>
      <c r="N122" s="273">
        <f>BK122</f>
        <v>0</v>
      </c>
      <c r="O122" s="274"/>
      <c r="P122" s="274"/>
      <c r="Q122" s="274"/>
      <c r="R122" s="37"/>
      <c r="T122" s="83"/>
      <c r="U122" s="51"/>
      <c r="V122" s="51"/>
      <c r="W122" s="159">
        <f>W123+W140</f>
        <v>0</v>
      </c>
      <c r="X122" s="51"/>
      <c r="Y122" s="159">
        <f>Y123+Y140</f>
        <v>25.3829542</v>
      </c>
      <c r="Z122" s="51"/>
      <c r="AA122" s="160">
        <f>AA123+AA140</f>
        <v>0</v>
      </c>
      <c r="AT122" s="19" t="s">
        <v>76</v>
      </c>
      <c r="AU122" s="19" t="s">
        <v>136</v>
      </c>
      <c r="BK122" s="161">
        <f>BK123+BK140</f>
        <v>0</v>
      </c>
    </row>
    <row r="123" spans="2:65" s="10" customFormat="1" ht="37.35" customHeight="1">
      <c r="B123" s="162"/>
      <c r="C123" s="163"/>
      <c r="D123" s="164" t="s">
        <v>385</v>
      </c>
      <c r="E123" s="164"/>
      <c r="F123" s="164"/>
      <c r="G123" s="164"/>
      <c r="H123" s="164"/>
      <c r="I123" s="164"/>
      <c r="J123" s="164"/>
      <c r="K123" s="164"/>
      <c r="L123" s="164"/>
      <c r="M123" s="164"/>
      <c r="N123" s="267">
        <f>BK123</f>
        <v>0</v>
      </c>
      <c r="O123" s="269"/>
      <c r="P123" s="269"/>
      <c r="Q123" s="269"/>
      <c r="R123" s="165"/>
      <c r="T123" s="166"/>
      <c r="U123" s="163"/>
      <c r="V123" s="163"/>
      <c r="W123" s="167">
        <f>W124+W129+W138</f>
        <v>0</v>
      </c>
      <c r="X123" s="163"/>
      <c r="Y123" s="167">
        <f>Y124+Y129+Y138</f>
        <v>25.3829542</v>
      </c>
      <c r="Z123" s="163"/>
      <c r="AA123" s="168">
        <f>AA124+AA129+AA138</f>
        <v>0</v>
      </c>
      <c r="AR123" s="169" t="s">
        <v>84</v>
      </c>
      <c r="AT123" s="170" t="s">
        <v>76</v>
      </c>
      <c r="AU123" s="170" t="s">
        <v>77</v>
      </c>
      <c r="AY123" s="169" t="s">
        <v>167</v>
      </c>
      <c r="BK123" s="171">
        <f>BK124+BK129+BK138</f>
        <v>0</v>
      </c>
    </row>
    <row r="124" spans="2:65" s="10" customFormat="1" ht="19.95" customHeight="1">
      <c r="B124" s="162"/>
      <c r="C124" s="163"/>
      <c r="D124" s="172" t="s">
        <v>386</v>
      </c>
      <c r="E124" s="172"/>
      <c r="F124" s="172"/>
      <c r="G124" s="172"/>
      <c r="H124" s="172"/>
      <c r="I124" s="172"/>
      <c r="J124" s="172"/>
      <c r="K124" s="172"/>
      <c r="L124" s="172"/>
      <c r="M124" s="172"/>
      <c r="N124" s="275">
        <f>BK124</f>
        <v>0</v>
      </c>
      <c r="O124" s="276"/>
      <c r="P124" s="276"/>
      <c r="Q124" s="276"/>
      <c r="R124" s="165"/>
      <c r="T124" s="166"/>
      <c r="U124" s="163"/>
      <c r="V124" s="163"/>
      <c r="W124" s="167">
        <f>SUM(W125:W128)</f>
        <v>0</v>
      </c>
      <c r="X124" s="163"/>
      <c r="Y124" s="167">
        <f>SUM(Y125:Y128)</f>
        <v>0.85855550000000003</v>
      </c>
      <c r="Z124" s="163"/>
      <c r="AA124" s="168">
        <f>SUM(AA125:AA128)</f>
        <v>0</v>
      </c>
      <c r="AR124" s="169" t="s">
        <v>84</v>
      </c>
      <c r="AT124" s="170" t="s">
        <v>76</v>
      </c>
      <c r="AU124" s="170" t="s">
        <v>84</v>
      </c>
      <c r="AY124" s="169" t="s">
        <v>167</v>
      </c>
      <c r="BK124" s="171">
        <f>SUM(BK125:BK128)</f>
        <v>0</v>
      </c>
    </row>
    <row r="125" spans="2:65" s="1" customFormat="1" ht="38.25" customHeight="1">
      <c r="B125" s="35"/>
      <c r="C125" s="173" t="s">
        <v>84</v>
      </c>
      <c r="D125" s="173" t="s">
        <v>168</v>
      </c>
      <c r="E125" s="174" t="s">
        <v>487</v>
      </c>
      <c r="F125" s="240" t="s">
        <v>488</v>
      </c>
      <c r="G125" s="240"/>
      <c r="H125" s="240"/>
      <c r="I125" s="240"/>
      <c r="J125" s="175" t="s">
        <v>171</v>
      </c>
      <c r="K125" s="176">
        <v>709.55</v>
      </c>
      <c r="L125" s="243">
        <v>0</v>
      </c>
      <c r="M125" s="244"/>
      <c r="N125" s="239">
        <f>ROUND(L125*K125,2)</f>
        <v>0</v>
      </c>
      <c r="O125" s="239"/>
      <c r="P125" s="239"/>
      <c r="Q125" s="239"/>
      <c r="R125" s="37"/>
      <c r="T125" s="178" t="s">
        <v>20</v>
      </c>
      <c r="U125" s="44" t="s">
        <v>44</v>
      </c>
      <c r="V125" s="36"/>
      <c r="W125" s="179">
        <f>V125*K125</f>
        <v>0</v>
      </c>
      <c r="X125" s="179">
        <v>2.9999999999999997E-4</v>
      </c>
      <c r="Y125" s="179">
        <f>X125*K125</f>
        <v>0.21286499999999997</v>
      </c>
      <c r="Z125" s="179">
        <v>0</v>
      </c>
      <c r="AA125" s="180">
        <f>Z125*K125</f>
        <v>0</v>
      </c>
      <c r="AR125" s="19" t="s">
        <v>183</v>
      </c>
      <c r="AT125" s="19" t="s">
        <v>168</v>
      </c>
      <c r="AU125" s="19" t="s">
        <v>89</v>
      </c>
      <c r="AY125" s="19" t="s">
        <v>167</v>
      </c>
      <c r="BE125" s="118">
        <f>IF(U125="základná",N125,0)</f>
        <v>0</v>
      </c>
      <c r="BF125" s="118">
        <f>IF(U125="znížená",N125,0)</f>
        <v>0</v>
      </c>
      <c r="BG125" s="118">
        <f>IF(U125="zákl. prenesená",N125,0)</f>
        <v>0</v>
      </c>
      <c r="BH125" s="118">
        <f>IF(U125="zníž. prenesená",N125,0)</f>
        <v>0</v>
      </c>
      <c r="BI125" s="118">
        <f>IF(U125="nulová",N125,0)</f>
        <v>0</v>
      </c>
      <c r="BJ125" s="19" t="s">
        <v>89</v>
      </c>
      <c r="BK125" s="118">
        <f>ROUND(L125*K125,2)</f>
        <v>0</v>
      </c>
      <c r="BL125" s="19" t="s">
        <v>183</v>
      </c>
      <c r="BM125" s="19" t="s">
        <v>489</v>
      </c>
    </row>
    <row r="126" spans="2:65" s="1" customFormat="1" ht="25.5" customHeight="1">
      <c r="B126" s="35"/>
      <c r="C126" s="173" t="s">
        <v>89</v>
      </c>
      <c r="D126" s="173" t="s">
        <v>168</v>
      </c>
      <c r="E126" s="174" t="s">
        <v>499</v>
      </c>
      <c r="F126" s="240" t="s">
        <v>500</v>
      </c>
      <c r="G126" s="240"/>
      <c r="H126" s="240"/>
      <c r="I126" s="240"/>
      <c r="J126" s="175" t="s">
        <v>171</v>
      </c>
      <c r="K126" s="176">
        <v>709.55</v>
      </c>
      <c r="L126" s="243">
        <v>0</v>
      </c>
      <c r="M126" s="244"/>
      <c r="N126" s="239">
        <f>ROUND(L126*K126,2)</f>
        <v>0</v>
      </c>
      <c r="O126" s="239"/>
      <c r="P126" s="239"/>
      <c r="Q126" s="239"/>
      <c r="R126" s="37"/>
      <c r="T126" s="178" t="s">
        <v>20</v>
      </c>
      <c r="U126" s="44" t="s">
        <v>44</v>
      </c>
      <c r="V126" s="36"/>
      <c r="W126" s="179">
        <f>V126*K126</f>
        <v>0</v>
      </c>
      <c r="X126" s="179">
        <v>1.8000000000000001E-4</v>
      </c>
      <c r="Y126" s="179">
        <f>X126*K126</f>
        <v>0.127719</v>
      </c>
      <c r="Z126" s="179">
        <v>0</v>
      </c>
      <c r="AA126" s="180">
        <f>Z126*K126</f>
        <v>0</v>
      </c>
      <c r="AR126" s="19" t="s">
        <v>183</v>
      </c>
      <c r="AT126" s="19" t="s">
        <v>168</v>
      </c>
      <c r="AU126" s="19" t="s">
        <v>89</v>
      </c>
      <c r="AY126" s="19" t="s">
        <v>167</v>
      </c>
      <c r="BE126" s="118">
        <f>IF(U126="základná",N126,0)</f>
        <v>0</v>
      </c>
      <c r="BF126" s="118">
        <f>IF(U126="znížená",N126,0)</f>
        <v>0</v>
      </c>
      <c r="BG126" s="118">
        <f>IF(U126="zákl. prenesená",N126,0)</f>
        <v>0</v>
      </c>
      <c r="BH126" s="118">
        <f>IF(U126="zníž. prenesená",N126,0)</f>
        <v>0</v>
      </c>
      <c r="BI126" s="118">
        <f>IF(U126="nulová",N126,0)</f>
        <v>0</v>
      </c>
      <c r="BJ126" s="19" t="s">
        <v>89</v>
      </c>
      <c r="BK126" s="118">
        <f>ROUND(L126*K126,2)</f>
        <v>0</v>
      </c>
      <c r="BL126" s="19" t="s">
        <v>183</v>
      </c>
      <c r="BM126" s="19" t="s">
        <v>501</v>
      </c>
    </row>
    <row r="127" spans="2:65" s="1" customFormat="1" ht="38.25" customHeight="1">
      <c r="B127" s="35"/>
      <c r="C127" s="173" t="s">
        <v>179</v>
      </c>
      <c r="D127" s="173" t="s">
        <v>168</v>
      </c>
      <c r="E127" s="174" t="s">
        <v>502</v>
      </c>
      <c r="F127" s="240" t="s">
        <v>503</v>
      </c>
      <c r="G127" s="240"/>
      <c r="H127" s="240"/>
      <c r="I127" s="240"/>
      <c r="J127" s="175" t="s">
        <v>171</v>
      </c>
      <c r="K127" s="176">
        <v>709.55</v>
      </c>
      <c r="L127" s="243">
        <v>0</v>
      </c>
      <c r="M127" s="244"/>
      <c r="N127" s="239">
        <f>ROUND(L127*K127,2)</f>
        <v>0</v>
      </c>
      <c r="O127" s="239"/>
      <c r="P127" s="239"/>
      <c r="Q127" s="239"/>
      <c r="R127" s="37"/>
      <c r="T127" s="178" t="s">
        <v>20</v>
      </c>
      <c r="U127" s="44" t="s">
        <v>44</v>
      </c>
      <c r="V127" s="36"/>
      <c r="W127" s="179">
        <f>V127*K127</f>
        <v>0</v>
      </c>
      <c r="X127" s="179">
        <v>2.1000000000000001E-4</v>
      </c>
      <c r="Y127" s="179">
        <f>X127*K127</f>
        <v>0.14900549999999999</v>
      </c>
      <c r="Z127" s="179">
        <v>0</v>
      </c>
      <c r="AA127" s="180">
        <f>Z127*K127</f>
        <v>0</v>
      </c>
      <c r="AR127" s="19" t="s">
        <v>183</v>
      </c>
      <c r="AT127" s="19" t="s">
        <v>168</v>
      </c>
      <c r="AU127" s="19" t="s">
        <v>89</v>
      </c>
      <c r="AY127" s="19" t="s">
        <v>167</v>
      </c>
      <c r="BE127" s="118">
        <f>IF(U127="základná",N127,0)</f>
        <v>0</v>
      </c>
      <c r="BF127" s="118">
        <f>IF(U127="znížená",N127,0)</f>
        <v>0</v>
      </c>
      <c r="BG127" s="118">
        <f>IF(U127="zákl. prenesená",N127,0)</f>
        <v>0</v>
      </c>
      <c r="BH127" s="118">
        <f>IF(U127="zníž. prenesená",N127,0)</f>
        <v>0</v>
      </c>
      <c r="BI127" s="118">
        <f>IF(U127="nulová",N127,0)</f>
        <v>0</v>
      </c>
      <c r="BJ127" s="19" t="s">
        <v>89</v>
      </c>
      <c r="BK127" s="118">
        <f>ROUND(L127*K127,2)</f>
        <v>0</v>
      </c>
      <c r="BL127" s="19" t="s">
        <v>183</v>
      </c>
      <c r="BM127" s="19" t="s">
        <v>504</v>
      </c>
    </row>
    <row r="128" spans="2:65" s="1" customFormat="1" ht="38.25" customHeight="1">
      <c r="B128" s="35"/>
      <c r="C128" s="173" t="s">
        <v>183</v>
      </c>
      <c r="D128" s="173" t="s">
        <v>168</v>
      </c>
      <c r="E128" s="174" t="s">
        <v>511</v>
      </c>
      <c r="F128" s="240" t="s">
        <v>512</v>
      </c>
      <c r="G128" s="240"/>
      <c r="H128" s="240"/>
      <c r="I128" s="240"/>
      <c r="J128" s="175" t="s">
        <v>171</v>
      </c>
      <c r="K128" s="176">
        <v>709.55</v>
      </c>
      <c r="L128" s="243">
        <v>0</v>
      </c>
      <c r="M128" s="244"/>
      <c r="N128" s="239">
        <f>ROUND(L128*K128,2)</f>
        <v>0</v>
      </c>
      <c r="O128" s="239"/>
      <c r="P128" s="239"/>
      <c r="Q128" s="239"/>
      <c r="R128" s="37"/>
      <c r="T128" s="178" t="s">
        <v>20</v>
      </c>
      <c r="U128" s="44" t="s">
        <v>44</v>
      </c>
      <c r="V128" s="36"/>
      <c r="W128" s="179">
        <f>V128*K128</f>
        <v>0</v>
      </c>
      <c r="X128" s="179">
        <v>5.1999999999999995E-4</v>
      </c>
      <c r="Y128" s="179">
        <f>X128*K128</f>
        <v>0.36896599999999996</v>
      </c>
      <c r="Z128" s="179">
        <v>0</v>
      </c>
      <c r="AA128" s="180">
        <f>Z128*K128</f>
        <v>0</v>
      </c>
      <c r="AR128" s="19" t="s">
        <v>183</v>
      </c>
      <c r="AT128" s="19" t="s">
        <v>168</v>
      </c>
      <c r="AU128" s="19" t="s">
        <v>89</v>
      </c>
      <c r="AY128" s="19" t="s">
        <v>167</v>
      </c>
      <c r="BE128" s="118">
        <f>IF(U128="základná",N128,0)</f>
        <v>0</v>
      </c>
      <c r="BF128" s="118">
        <f>IF(U128="znížená",N128,0)</f>
        <v>0</v>
      </c>
      <c r="BG128" s="118">
        <f>IF(U128="zákl. prenesená",N128,0)</f>
        <v>0</v>
      </c>
      <c r="BH128" s="118">
        <f>IF(U128="zníž. prenesená",N128,0)</f>
        <v>0</v>
      </c>
      <c r="BI128" s="118">
        <f>IF(U128="nulová",N128,0)</f>
        <v>0</v>
      </c>
      <c r="BJ128" s="19" t="s">
        <v>89</v>
      </c>
      <c r="BK128" s="118">
        <f>ROUND(L128*K128,2)</f>
        <v>0</v>
      </c>
      <c r="BL128" s="19" t="s">
        <v>183</v>
      </c>
      <c r="BM128" s="19" t="s">
        <v>513</v>
      </c>
    </row>
    <row r="129" spans="2:65" s="10" customFormat="1" ht="29.85" customHeight="1">
      <c r="B129" s="162"/>
      <c r="C129" s="163"/>
      <c r="D129" s="172" t="s">
        <v>387</v>
      </c>
      <c r="E129" s="172"/>
      <c r="F129" s="172"/>
      <c r="G129" s="172"/>
      <c r="H129" s="172"/>
      <c r="I129" s="172"/>
      <c r="J129" s="172"/>
      <c r="K129" s="172"/>
      <c r="L129" s="172"/>
      <c r="M129" s="172"/>
      <c r="N129" s="250">
        <f>BK129</f>
        <v>0</v>
      </c>
      <c r="O129" s="251"/>
      <c r="P129" s="251"/>
      <c r="Q129" s="251"/>
      <c r="R129" s="165"/>
      <c r="T129" s="166"/>
      <c r="U129" s="163"/>
      <c r="V129" s="163"/>
      <c r="W129" s="167">
        <f>SUM(W130:W137)</f>
        <v>0</v>
      </c>
      <c r="X129" s="163"/>
      <c r="Y129" s="167">
        <f>SUM(Y130:Y137)</f>
        <v>24.524398699999999</v>
      </c>
      <c r="Z129" s="163"/>
      <c r="AA129" s="168">
        <f>SUM(AA130:AA137)</f>
        <v>0</v>
      </c>
      <c r="AR129" s="169" t="s">
        <v>84</v>
      </c>
      <c r="AT129" s="170" t="s">
        <v>76</v>
      </c>
      <c r="AU129" s="170" t="s">
        <v>84</v>
      </c>
      <c r="AY129" s="169" t="s">
        <v>167</v>
      </c>
      <c r="BK129" s="171">
        <f>SUM(BK130:BK137)</f>
        <v>0</v>
      </c>
    </row>
    <row r="130" spans="2:65" s="1" customFormat="1" ht="38.25" customHeight="1">
      <c r="B130" s="35"/>
      <c r="C130" s="173" t="s">
        <v>188</v>
      </c>
      <c r="D130" s="173" t="s">
        <v>168</v>
      </c>
      <c r="E130" s="174" t="s">
        <v>517</v>
      </c>
      <c r="F130" s="240" t="s">
        <v>518</v>
      </c>
      <c r="G130" s="240"/>
      <c r="H130" s="240"/>
      <c r="I130" s="240"/>
      <c r="J130" s="175" t="s">
        <v>171</v>
      </c>
      <c r="K130" s="176">
        <v>476.03</v>
      </c>
      <c r="L130" s="243">
        <v>0</v>
      </c>
      <c r="M130" s="244"/>
      <c r="N130" s="239">
        <f t="shared" ref="N130:N137" si="5">ROUND(L130*K130,2)</f>
        <v>0</v>
      </c>
      <c r="O130" s="239"/>
      <c r="P130" s="239"/>
      <c r="Q130" s="239"/>
      <c r="R130" s="37"/>
      <c r="T130" s="178" t="s">
        <v>20</v>
      </c>
      <c r="U130" s="44" t="s">
        <v>44</v>
      </c>
      <c r="V130" s="36"/>
      <c r="W130" s="179">
        <f t="shared" ref="W130:W137" si="6">V130*K130</f>
        <v>0</v>
      </c>
      <c r="X130" s="179">
        <v>2.572E-2</v>
      </c>
      <c r="Y130" s="179">
        <f t="shared" ref="Y130:Y137" si="7">X130*K130</f>
        <v>12.243491599999999</v>
      </c>
      <c r="Z130" s="179">
        <v>0</v>
      </c>
      <c r="AA130" s="180">
        <f t="shared" ref="AA130:AA137" si="8">Z130*K130</f>
        <v>0</v>
      </c>
      <c r="AR130" s="19" t="s">
        <v>183</v>
      </c>
      <c r="AT130" s="19" t="s">
        <v>168</v>
      </c>
      <c r="AU130" s="19" t="s">
        <v>89</v>
      </c>
      <c r="AY130" s="19" t="s">
        <v>167</v>
      </c>
      <c r="BE130" s="118">
        <f t="shared" ref="BE130:BE137" si="9">IF(U130="základná",N130,0)</f>
        <v>0</v>
      </c>
      <c r="BF130" s="118">
        <f t="shared" ref="BF130:BF137" si="10">IF(U130="znížená",N130,0)</f>
        <v>0</v>
      </c>
      <c r="BG130" s="118">
        <f t="shared" ref="BG130:BG137" si="11">IF(U130="zákl. prenesená",N130,0)</f>
        <v>0</v>
      </c>
      <c r="BH130" s="118">
        <f t="shared" ref="BH130:BH137" si="12">IF(U130="zníž. prenesená",N130,0)</f>
        <v>0</v>
      </c>
      <c r="BI130" s="118">
        <f t="shared" ref="BI130:BI137" si="13">IF(U130="nulová",N130,0)</f>
        <v>0</v>
      </c>
      <c r="BJ130" s="19" t="s">
        <v>89</v>
      </c>
      <c r="BK130" s="118">
        <f t="shared" ref="BK130:BK137" si="14">ROUND(L130*K130,2)</f>
        <v>0</v>
      </c>
      <c r="BL130" s="19" t="s">
        <v>183</v>
      </c>
      <c r="BM130" s="19" t="s">
        <v>519</v>
      </c>
    </row>
    <row r="131" spans="2:65" s="1" customFormat="1" ht="38.25" customHeight="1">
      <c r="B131" s="35"/>
      <c r="C131" s="173" t="s">
        <v>192</v>
      </c>
      <c r="D131" s="173" t="s">
        <v>168</v>
      </c>
      <c r="E131" s="174" t="s">
        <v>520</v>
      </c>
      <c r="F131" s="240" t="s">
        <v>521</v>
      </c>
      <c r="G131" s="240"/>
      <c r="H131" s="240"/>
      <c r="I131" s="240"/>
      <c r="J131" s="175" t="s">
        <v>171</v>
      </c>
      <c r="K131" s="176">
        <v>952.06</v>
      </c>
      <c r="L131" s="243">
        <v>0</v>
      </c>
      <c r="M131" s="244"/>
      <c r="N131" s="239">
        <f t="shared" si="5"/>
        <v>0</v>
      </c>
      <c r="O131" s="239"/>
      <c r="P131" s="239"/>
      <c r="Q131" s="239"/>
      <c r="R131" s="37"/>
      <c r="T131" s="178" t="s">
        <v>20</v>
      </c>
      <c r="U131" s="44" t="s">
        <v>44</v>
      </c>
      <c r="V131" s="36"/>
      <c r="W131" s="179">
        <f t="shared" si="6"/>
        <v>0</v>
      </c>
      <c r="X131" s="179">
        <v>0</v>
      </c>
      <c r="Y131" s="179">
        <f t="shared" si="7"/>
        <v>0</v>
      </c>
      <c r="Z131" s="179">
        <v>0</v>
      </c>
      <c r="AA131" s="180">
        <f t="shared" si="8"/>
        <v>0</v>
      </c>
      <c r="AR131" s="19" t="s">
        <v>183</v>
      </c>
      <c r="AT131" s="19" t="s">
        <v>168</v>
      </c>
      <c r="AU131" s="19" t="s">
        <v>89</v>
      </c>
      <c r="AY131" s="19" t="s">
        <v>167</v>
      </c>
      <c r="BE131" s="118">
        <f t="shared" si="9"/>
        <v>0</v>
      </c>
      <c r="BF131" s="118">
        <f t="shared" si="10"/>
        <v>0</v>
      </c>
      <c r="BG131" s="118">
        <f t="shared" si="11"/>
        <v>0</v>
      </c>
      <c r="BH131" s="118">
        <f t="shared" si="12"/>
        <v>0</v>
      </c>
      <c r="BI131" s="118">
        <f t="shared" si="13"/>
        <v>0</v>
      </c>
      <c r="BJ131" s="19" t="s">
        <v>89</v>
      </c>
      <c r="BK131" s="118">
        <f t="shared" si="14"/>
        <v>0</v>
      </c>
      <c r="BL131" s="19" t="s">
        <v>183</v>
      </c>
      <c r="BM131" s="19" t="s">
        <v>522</v>
      </c>
    </row>
    <row r="132" spans="2:65" s="1" customFormat="1" ht="38.25" customHeight="1">
      <c r="B132" s="35"/>
      <c r="C132" s="173" t="s">
        <v>197</v>
      </c>
      <c r="D132" s="173" t="s">
        <v>168</v>
      </c>
      <c r="E132" s="174" t="s">
        <v>523</v>
      </c>
      <c r="F132" s="240" t="s">
        <v>524</v>
      </c>
      <c r="G132" s="240"/>
      <c r="H132" s="240"/>
      <c r="I132" s="240"/>
      <c r="J132" s="175" t="s">
        <v>171</v>
      </c>
      <c r="K132" s="176">
        <v>476.03</v>
      </c>
      <c r="L132" s="243">
        <v>0</v>
      </c>
      <c r="M132" s="244"/>
      <c r="N132" s="239">
        <f t="shared" si="5"/>
        <v>0</v>
      </c>
      <c r="O132" s="239"/>
      <c r="P132" s="239"/>
      <c r="Q132" s="239"/>
      <c r="R132" s="37"/>
      <c r="T132" s="178" t="s">
        <v>20</v>
      </c>
      <c r="U132" s="44" t="s">
        <v>44</v>
      </c>
      <c r="V132" s="36"/>
      <c r="W132" s="179">
        <f t="shared" si="6"/>
        <v>0</v>
      </c>
      <c r="X132" s="179">
        <v>2.572E-2</v>
      </c>
      <c r="Y132" s="179">
        <f t="shared" si="7"/>
        <v>12.243491599999999</v>
      </c>
      <c r="Z132" s="179">
        <v>0</v>
      </c>
      <c r="AA132" s="180">
        <f t="shared" si="8"/>
        <v>0</v>
      </c>
      <c r="AR132" s="19" t="s">
        <v>183</v>
      </c>
      <c r="AT132" s="19" t="s">
        <v>168</v>
      </c>
      <c r="AU132" s="19" t="s">
        <v>89</v>
      </c>
      <c r="AY132" s="19" t="s">
        <v>167</v>
      </c>
      <c r="BE132" s="118">
        <f t="shared" si="9"/>
        <v>0</v>
      </c>
      <c r="BF132" s="118">
        <f t="shared" si="10"/>
        <v>0</v>
      </c>
      <c r="BG132" s="118">
        <f t="shared" si="11"/>
        <v>0</v>
      </c>
      <c r="BH132" s="118">
        <f t="shared" si="12"/>
        <v>0</v>
      </c>
      <c r="BI132" s="118">
        <f t="shared" si="13"/>
        <v>0</v>
      </c>
      <c r="BJ132" s="19" t="s">
        <v>89</v>
      </c>
      <c r="BK132" s="118">
        <f t="shared" si="14"/>
        <v>0</v>
      </c>
      <c r="BL132" s="19" t="s">
        <v>183</v>
      </c>
      <c r="BM132" s="19" t="s">
        <v>525</v>
      </c>
    </row>
    <row r="133" spans="2:65" s="1" customFormat="1" ht="38.25" customHeight="1">
      <c r="B133" s="35"/>
      <c r="C133" s="173" t="s">
        <v>201</v>
      </c>
      <c r="D133" s="173" t="s">
        <v>168</v>
      </c>
      <c r="E133" s="174" t="s">
        <v>529</v>
      </c>
      <c r="F133" s="240" t="s">
        <v>530</v>
      </c>
      <c r="G133" s="240"/>
      <c r="H133" s="240"/>
      <c r="I133" s="240"/>
      <c r="J133" s="175" t="s">
        <v>171</v>
      </c>
      <c r="K133" s="176">
        <v>108.2</v>
      </c>
      <c r="L133" s="243">
        <v>0</v>
      </c>
      <c r="M133" s="244"/>
      <c r="N133" s="239">
        <f t="shared" si="5"/>
        <v>0</v>
      </c>
      <c r="O133" s="239"/>
      <c r="P133" s="239"/>
      <c r="Q133" s="239"/>
      <c r="R133" s="37"/>
      <c r="T133" s="178" t="s">
        <v>20</v>
      </c>
      <c r="U133" s="44" t="s">
        <v>44</v>
      </c>
      <c r="V133" s="36"/>
      <c r="W133" s="179">
        <f t="shared" si="6"/>
        <v>0</v>
      </c>
      <c r="X133" s="179">
        <v>6.9999999999999994E-5</v>
      </c>
      <c r="Y133" s="179">
        <f t="shared" si="7"/>
        <v>7.5739999999999991E-3</v>
      </c>
      <c r="Z133" s="179">
        <v>0</v>
      </c>
      <c r="AA133" s="180">
        <f t="shared" si="8"/>
        <v>0</v>
      </c>
      <c r="AR133" s="19" t="s">
        <v>183</v>
      </c>
      <c r="AT133" s="19" t="s">
        <v>168</v>
      </c>
      <c r="AU133" s="19" t="s">
        <v>89</v>
      </c>
      <c r="AY133" s="19" t="s">
        <v>167</v>
      </c>
      <c r="BE133" s="118">
        <f t="shared" si="9"/>
        <v>0</v>
      </c>
      <c r="BF133" s="118">
        <f t="shared" si="10"/>
        <v>0</v>
      </c>
      <c r="BG133" s="118">
        <f t="shared" si="11"/>
        <v>0</v>
      </c>
      <c r="BH133" s="118">
        <f t="shared" si="12"/>
        <v>0</v>
      </c>
      <c r="BI133" s="118">
        <f t="shared" si="13"/>
        <v>0</v>
      </c>
      <c r="BJ133" s="19" t="s">
        <v>89</v>
      </c>
      <c r="BK133" s="118">
        <f t="shared" si="14"/>
        <v>0</v>
      </c>
      <c r="BL133" s="19" t="s">
        <v>183</v>
      </c>
      <c r="BM133" s="19" t="s">
        <v>531</v>
      </c>
    </row>
    <row r="134" spans="2:65" s="1" customFormat="1" ht="16.5" customHeight="1">
      <c r="B134" s="35"/>
      <c r="C134" s="173" t="s">
        <v>205</v>
      </c>
      <c r="D134" s="173" t="s">
        <v>168</v>
      </c>
      <c r="E134" s="174" t="s">
        <v>532</v>
      </c>
      <c r="F134" s="240" t="s">
        <v>533</v>
      </c>
      <c r="G134" s="240"/>
      <c r="H134" s="240"/>
      <c r="I134" s="240"/>
      <c r="J134" s="175" t="s">
        <v>171</v>
      </c>
      <c r="K134" s="176">
        <v>476.03</v>
      </c>
      <c r="L134" s="243">
        <v>0</v>
      </c>
      <c r="M134" s="244"/>
      <c r="N134" s="239">
        <f t="shared" si="5"/>
        <v>0</v>
      </c>
      <c r="O134" s="239"/>
      <c r="P134" s="239"/>
      <c r="Q134" s="239"/>
      <c r="R134" s="37"/>
      <c r="T134" s="178" t="s">
        <v>20</v>
      </c>
      <c r="U134" s="44" t="s">
        <v>44</v>
      </c>
      <c r="V134" s="36"/>
      <c r="W134" s="179">
        <f t="shared" si="6"/>
        <v>0</v>
      </c>
      <c r="X134" s="179">
        <v>5.0000000000000002E-5</v>
      </c>
      <c r="Y134" s="179">
        <f t="shared" si="7"/>
        <v>2.38015E-2</v>
      </c>
      <c r="Z134" s="179">
        <v>0</v>
      </c>
      <c r="AA134" s="180">
        <f t="shared" si="8"/>
        <v>0</v>
      </c>
      <c r="AR134" s="19" t="s">
        <v>183</v>
      </c>
      <c r="AT134" s="19" t="s">
        <v>168</v>
      </c>
      <c r="AU134" s="19" t="s">
        <v>89</v>
      </c>
      <c r="AY134" s="19" t="s">
        <v>167</v>
      </c>
      <c r="BE134" s="118">
        <f t="shared" si="9"/>
        <v>0</v>
      </c>
      <c r="BF134" s="118">
        <f t="shared" si="10"/>
        <v>0</v>
      </c>
      <c r="BG134" s="118">
        <f t="shared" si="11"/>
        <v>0</v>
      </c>
      <c r="BH134" s="118">
        <f t="shared" si="12"/>
        <v>0</v>
      </c>
      <c r="BI134" s="118">
        <f t="shared" si="13"/>
        <v>0</v>
      </c>
      <c r="BJ134" s="19" t="s">
        <v>89</v>
      </c>
      <c r="BK134" s="118">
        <f t="shared" si="14"/>
        <v>0</v>
      </c>
      <c r="BL134" s="19" t="s">
        <v>183</v>
      </c>
      <c r="BM134" s="19" t="s">
        <v>534</v>
      </c>
    </row>
    <row r="135" spans="2:65" s="1" customFormat="1" ht="25.5" customHeight="1">
      <c r="B135" s="35"/>
      <c r="C135" s="173" t="s">
        <v>207</v>
      </c>
      <c r="D135" s="173" t="s">
        <v>168</v>
      </c>
      <c r="E135" s="174" t="s">
        <v>535</v>
      </c>
      <c r="F135" s="240" t="s">
        <v>536</v>
      </c>
      <c r="G135" s="240"/>
      <c r="H135" s="240"/>
      <c r="I135" s="240"/>
      <c r="J135" s="175" t="s">
        <v>171</v>
      </c>
      <c r="K135" s="176">
        <v>476.03</v>
      </c>
      <c r="L135" s="243">
        <v>0</v>
      </c>
      <c r="M135" s="244"/>
      <c r="N135" s="239">
        <f t="shared" si="5"/>
        <v>0</v>
      </c>
      <c r="O135" s="239"/>
      <c r="P135" s="239"/>
      <c r="Q135" s="239"/>
      <c r="R135" s="37"/>
      <c r="T135" s="178" t="s">
        <v>20</v>
      </c>
      <c r="U135" s="44" t="s">
        <v>44</v>
      </c>
      <c r="V135" s="36"/>
      <c r="W135" s="179">
        <f t="shared" si="6"/>
        <v>0</v>
      </c>
      <c r="X135" s="179">
        <v>0</v>
      </c>
      <c r="Y135" s="179">
        <f t="shared" si="7"/>
        <v>0</v>
      </c>
      <c r="Z135" s="179">
        <v>0</v>
      </c>
      <c r="AA135" s="180">
        <f t="shared" si="8"/>
        <v>0</v>
      </c>
      <c r="AR135" s="19" t="s">
        <v>183</v>
      </c>
      <c r="AT135" s="19" t="s">
        <v>168</v>
      </c>
      <c r="AU135" s="19" t="s">
        <v>89</v>
      </c>
      <c r="AY135" s="19" t="s">
        <v>167</v>
      </c>
      <c r="BE135" s="118">
        <f t="shared" si="9"/>
        <v>0</v>
      </c>
      <c r="BF135" s="118">
        <f t="shared" si="10"/>
        <v>0</v>
      </c>
      <c r="BG135" s="118">
        <f t="shared" si="11"/>
        <v>0</v>
      </c>
      <c r="BH135" s="118">
        <f t="shared" si="12"/>
        <v>0</v>
      </c>
      <c r="BI135" s="118">
        <f t="shared" si="13"/>
        <v>0</v>
      </c>
      <c r="BJ135" s="19" t="s">
        <v>89</v>
      </c>
      <c r="BK135" s="118">
        <f t="shared" si="14"/>
        <v>0</v>
      </c>
      <c r="BL135" s="19" t="s">
        <v>183</v>
      </c>
      <c r="BM135" s="19" t="s">
        <v>537</v>
      </c>
    </row>
    <row r="136" spans="2:65" s="1" customFormat="1" ht="25.5" customHeight="1">
      <c r="B136" s="35"/>
      <c r="C136" s="173" t="s">
        <v>211</v>
      </c>
      <c r="D136" s="173" t="s">
        <v>168</v>
      </c>
      <c r="E136" s="174" t="s">
        <v>547</v>
      </c>
      <c r="F136" s="240" t="s">
        <v>548</v>
      </c>
      <c r="G136" s="240"/>
      <c r="H136" s="240"/>
      <c r="I136" s="240"/>
      <c r="J136" s="175" t="s">
        <v>171</v>
      </c>
      <c r="K136" s="176">
        <v>77</v>
      </c>
      <c r="L136" s="243">
        <v>0</v>
      </c>
      <c r="M136" s="244"/>
      <c r="N136" s="239">
        <f t="shared" si="5"/>
        <v>0</v>
      </c>
      <c r="O136" s="239"/>
      <c r="P136" s="239"/>
      <c r="Q136" s="239"/>
      <c r="R136" s="37"/>
      <c r="T136" s="178" t="s">
        <v>20</v>
      </c>
      <c r="U136" s="44" t="s">
        <v>44</v>
      </c>
      <c r="V136" s="36"/>
      <c r="W136" s="179">
        <f t="shared" si="6"/>
        <v>0</v>
      </c>
      <c r="X136" s="179">
        <v>2.0000000000000002E-5</v>
      </c>
      <c r="Y136" s="179">
        <f t="shared" si="7"/>
        <v>1.5400000000000001E-3</v>
      </c>
      <c r="Z136" s="179">
        <v>0</v>
      </c>
      <c r="AA136" s="180">
        <f t="shared" si="8"/>
        <v>0</v>
      </c>
      <c r="AR136" s="19" t="s">
        <v>183</v>
      </c>
      <c r="AT136" s="19" t="s">
        <v>168</v>
      </c>
      <c r="AU136" s="19" t="s">
        <v>89</v>
      </c>
      <c r="AY136" s="19" t="s">
        <v>167</v>
      </c>
      <c r="BE136" s="118">
        <f t="shared" si="9"/>
        <v>0</v>
      </c>
      <c r="BF136" s="118">
        <f t="shared" si="10"/>
        <v>0</v>
      </c>
      <c r="BG136" s="118">
        <f t="shared" si="11"/>
        <v>0</v>
      </c>
      <c r="BH136" s="118">
        <f t="shared" si="12"/>
        <v>0</v>
      </c>
      <c r="BI136" s="118">
        <f t="shared" si="13"/>
        <v>0</v>
      </c>
      <c r="BJ136" s="19" t="s">
        <v>89</v>
      </c>
      <c r="BK136" s="118">
        <f t="shared" si="14"/>
        <v>0</v>
      </c>
      <c r="BL136" s="19" t="s">
        <v>183</v>
      </c>
      <c r="BM136" s="19" t="s">
        <v>549</v>
      </c>
    </row>
    <row r="137" spans="2:65" s="1" customFormat="1" ht="16.5" customHeight="1">
      <c r="B137" s="35"/>
      <c r="C137" s="173" t="s">
        <v>215</v>
      </c>
      <c r="D137" s="173" t="s">
        <v>168</v>
      </c>
      <c r="E137" s="174" t="s">
        <v>553</v>
      </c>
      <c r="F137" s="240" t="s">
        <v>595</v>
      </c>
      <c r="G137" s="240"/>
      <c r="H137" s="240"/>
      <c r="I137" s="240"/>
      <c r="J137" s="175" t="s">
        <v>171</v>
      </c>
      <c r="K137" s="176">
        <v>150</v>
      </c>
      <c r="L137" s="243">
        <v>0</v>
      </c>
      <c r="M137" s="244"/>
      <c r="N137" s="239">
        <f t="shared" si="5"/>
        <v>0</v>
      </c>
      <c r="O137" s="239"/>
      <c r="P137" s="239"/>
      <c r="Q137" s="239"/>
      <c r="R137" s="37"/>
      <c r="T137" s="178" t="s">
        <v>20</v>
      </c>
      <c r="U137" s="44" t="s">
        <v>44</v>
      </c>
      <c r="V137" s="36"/>
      <c r="W137" s="179">
        <f t="shared" si="6"/>
        <v>0</v>
      </c>
      <c r="X137" s="179">
        <v>3.0000000000000001E-5</v>
      </c>
      <c r="Y137" s="179">
        <f t="shared" si="7"/>
        <v>4.5000000000000005E-3</v>
      </c>
      <c r="Z137" s="179">
        <v>0</v>
      </c>
      <c r="AA137" s="180">
        <f t="shared" si="8"/>
        <v>0</v>
      </c>
      <c r="AR137" s="19" t="s">
        <v>183</v>
      </c>
      <c r="AT137" s="19" t="s">
        <v>168</v>
      </c>
      <c r="AU137" s="19" t="s">
        <v>89</v>
      </c>
      <c r="AY137" s="19" t="s">
        <v>167</v>
      </c>
      <c r="BE137" s="118">
        <f t="shared" si="9"/>
        <v>0</v>
      </c>
      <c r="BF137" s="118">
        <f t="shared" si="10"/>
        <v>0</v>
      </c>
      <c r="BG137" s="118">
        <f t="shared" si="11"/>
        <v>0</v>
      </c>
      <c r="BH137" s="118">
        <f t="shared" si="12"/>
        <v>0</v>
      </c>
      <c r="BI137" s="118">
        <f t="shared" si="13"/>
        <v>0</v>
      </c>
      <c r="BJ137" s="19" t="s">
        <v>89</v>
      </c>
      <c r="BK137" s="118">
        <f t="shared" si="14"/>
        <v>0</v>
      </c>
      <c r="BL137" s="19" t="s">
        <v>183</v>
      </c>
      <c r="BM137" s="19" t="s">
        <v>555</v>
      </c>
    </row>
    <row r="138" spans="2:65" s="10" customFormat="1" ht="29.85" customHeight="1">
      <c r="B138" s="162"/>
      <c r="C138" s="163"/>
      <c r="D138" s="172" t="s">
        <v>388</v>
      </c>
      <c r="E138" s="172"/>
      <c r="F138" s="172"/>
      <c r="G138" s="172"/>
      <c r="H138" s="172"/>
      <c r="I138" s="172"/>
      <c r="J138" s="172"/>
      <c r="K138" s="172"/>
      <c r="L138" s="172"/>
      <c r="M138" s="172"/>
      <c r="N138" s="250">
        <f>BK138</f>
        <v>0</v>
      </c>
      <c r="O138" s="251"/>
      <c r="P138" s="251"/>
      <c r="Q138" s="251"/>
      <c r="R138" s="165"/>
      <c r="T138" s="166"/>
      <c r="U138" s="163"/>
      <c r="V138" s="163"/>
      <c r="W138" s="167">
        <f>W139</f>
        <v>0</v>
      </c>
      <c r="X138" s="163"/>
      <c r="Y138" s="167">
        <f>Y139</f>
        <v>0</v>
      </c>
      <c r="Z138" s="163"/>
      <c r="AA138" s="168">
        <f>AA139</f>
        <v>0</v>
      </c>
      <c r="AR138" s="169" t="s">
        <v>84</v>
      </c>
      <c r="AT138" s="170" t="s">
        <v>76</v>
      </c>
      <c r="AU138" s="170" t="s">
        <v>84</v>
      </c>
      <c r="AY138" s="169" t="s">
        <v>167</v>
      </c>
      <c r="BK138" s="171">
        <f>BK139</f>
        <v>0</v>
      </c>
    </row>
    <row r="139" spans="2:65" s="1" customFormat="1" ht="38.25" customHeight="1">
      <c r="B139" s="35"/>
      <c r="C139" s="173" t="s">
        <v>219</v>
      </c>
      <c r="D139" s="173" t="s">
        <v>168</v>
      </c>
      <c r="E139" s="174" t="s">
        <v>397</v>
      </c>
      <c r="F139" s="240" t="s">
        <v>398</v>
      </c>
      <c r="G139" s="240"/>
      <c r="H139" s="240"/>
      <c r="I139" s="240"/>
      <c r="J139" s="175" t="s">
        <v>230</v>
      </c>
      <c r="K139" s="176">
        <v>25.38</v>
      </c>
      <c r="L139" s="243">
        <v>0</v>
      </c>
      <c r="M139" s="244"/>
      <c r="N139" s="239">
        <f>ROUND(L139*K139,2)</f>
        <v>0</v>
      </c>
      <c r="O139" s="239"/>
      <c r="P139" s="239"/>
      <c r="Q139" s="239"/>
      <c r="R139" s="37"/>
      <c r="T139" s="178" t="s">
        <v>20</v>
      </c>
      <c r="U139" s="44" t="s">
        <v>44</v>
      </c>
      <c r="V139" s="36"/>
      <c r="W139" s="179">
        <f>V139*K139</f>
        <v>0</v>
      </c>
      <c r="X139" s="179">
        <v>0</v>
      </c>
      <c r="Y139" s="179">
        <f>X139*K139</f>
        <v>0</v>
      </c>
      <c r="Z139" s="179">
        <v>0</v>
      </c>
      <c r="AA139" s="180">
        <f>Z139*K139</f>
        <v>0</v>
      </c>
      <c r="AR139" s="19" t="s">
        <v>183</v>
      </c>
      <c r="AT139" s="19" t="s">
        <v>168</v>
      </c>
      <c r="AU139" s="19" t="s">
        <v>89</v>
      </c>
      <c r="AY139" s="19" t="s">
        <v>167</v>
      </c>
      <c r="BE139" s="118">
        <f>IF(U139="základná",N139,0)</f>
        <v>0</v>
      </c>
      <c r="BF139" s="118">
        <f>IF(U139="znížená",N139,0)</f>
        <v>0</v>
      </c>
      <c r="BG139" s="118">
        <f>IF(U139="zákl. prenesená",N139,0)</f>
        <v>0</v>
      </c>
      <c r="BH139" s="118">
        <f>IF(U139="zníž. prenesená",N139,0)</f>
        <v>0</v>
      </c>
      <c r="BI139" s="118">
        <f>IF(U139="nulová",N139,0)</f>
        <v>0</v>
      </c>
      <c r="BJ139" s="19" t="s">
        <v>89</v>
      </c>
      <c r="BK139" s="118">
        <f>ROUND(L139*K139,2)</f>
        <v>0</v>
      </c>
      <c r="BL139" s="19" t="s">
        <v>183</v>
      </c>
      <c r="BM139" s="19" t="s">
        <v>556</v>
      </c>
    </row>
    <row r="140" spans="2:65" s="1" customFormat="1" ht="49.95" customHeight="1">
      <c r="B140" s="35"/>
      <c r="C140" s="36"/>
      <c r="D140" s="164" t="s">
        <v>382</v>
      </c>
      <c r="E140" s="36"/>
      <c r="F140" s="36"/>
      <c r="G140" s="36"/>
      <c r="H140" s="36"/>
      <c r="I140" s="36"/>
      <c r="J140" s="36"/>
      <c r="K140" s="36"/>
      <c r="L140" s="36"/>
      <c r="M140" s="36"/>
      <c r="N140" s="248">
        <f t="shared" ref="N140:N145" si="15">BK140</f>
        <v>0</v>
      </c>
      <c r="O140" s="249"/>
      <c r="P140" s="249"/>
      <c r="Q140" s="249"/>
      <c r="R140" s="37"/>
      <c r="T140" s="149"/>
      <c r="U140" s="36"/>
      <c r="V140" s="36"/>
      <c r="W140" s="36"/>
      <c r="X140" s="36"/>
      <c r="Y140" s="36"/>
      <c r="Z140" s="36"/>
      <c r="AA140" s="78"/>
      <c r="AT140" s="19" t="s">
        <v>76</v>
      </c>
      <c r="AU140" s="19" t="s">
        <v>77</v>
      </c>
      <c r="AY140" s="19" t="s">
        <v>383</v>
      </c>
      <c r="BK140" s="118">
        <f>SUM(BK141:BK145)</f>
        <v>0</v>
      </c>
    </row>
    <row r="141" spans="2:65" s="1" customFormat="1" ht="22.35" customHeight="1">
      <c r="B141" s="35"/>
      <c r="C141" s="185" t="s">
        <v>20</v>
      </c>
      <c r="D141" s="185" t="s">
        <v>168</v>
      </c>
      <c r="E141" s="186" t="s">
        <v>20</v>
      </c>
      <c r="F141" s="242" t="s">
        <v>20</v>
      </c>
      <c r="G141" s="242"/>
      <c r="H141" s="242"/>
      <c r="I141" s="242"/>
      <c r="J141" s="187" t="s">
        <v>20</v>
      </c>
      <c r="K141" s="177"/>
      <c r="L141" s="243"/>
      <c r="M141" s="239"/>
      <c r="N141" s="239">
        <f t="shared" si="15"/>
        <v>0</v>
      </c>
      <c r="O141" s="239"/>
      <c r="P141" s="239"/>
      <c r="Q141" s="239"/>
      <c r="R141" s="37"/>
      <c r="T141" s="178" t="s">
        <v>20</v>
      </c>
      <c r="U141" s="188" t="s">
        <v>44</v>
      </c>
      <c r="V141" s="36"/>
      <c r="W141" s="36"/>
      <c r="X141" s="36"/>
      <c r="Y141" s="36"/>
      <c r="Z141" s="36"/>
      <c r="AA141" s="78"/>
      <c r="AT141" s="19" t="s">
        <v>383</v>
      </c>
      <c r="AU141" s="19" t="s">
        <v>84</v>
      </c>
      <c r="AY141" s="19" t="s">
        <v>383</v>
      </c>
      <c r="BE141" s="118">
        <f>IF(U141="základná",N141,0)</f>
        <v>0</v>
      </c>
      <c r="BF141" s="118">
        <f>IF(U141="znížená",N141,0)</f>
        <v>0</v>
      </c>
      <c r="BG141" s="118">
        <f>IF(U141="zákl. prenesená",N141,0)</f>
        <v>0</v>
      </c>
      <c r="BH141" s="118">
        <f>IF(U141="zníž. prenesená",N141,0)</f>
        <v>0</v>
      </c>
      <c r="BI141" s="118">
        <f>IF(U141="nulová",N141,0)</f>
        <v>0</v>
      </c>
      <c r="BJ141" s="19" t="s">
        <v>89</v>
      </c>
      <c r="BK141" s="118">
        <f>L141*K141</f>
        <v>0</v>
      </c>
    </row>
    <row r="142" spans="2:65" s="1" customFormat="1" ht="22.35" customHeight="1">
      <c r="B142" s="35"/>
      <c r="C142" s="185" t="s">
        <v>20</v>
      </c>
      <c r="D142" s="185" t="s">
        <v>168</v>
      </c>
      <c r="E142" s="186" t="s">
        <v>20</v>
      </c>
      <c r="F142" s="242" t="s">
        <v>20</v>
      </c>
      <c r="G142" s="242"/>
      <c r="H142" s="242"/>
      <c r="I142" s="242"/>
      <c r="J142" s="187" t="s">
        <v>20</v>
      </c>
      <c r="K142" s="177"/>
      <c r="L142" s="243"/>
      <c r="M142" s="239"/>
      <c r="N142" s="239">
        <f t="shared" si="15"/>
        <v>0</v>
      </c>
      <c r="O142" s="239"/>
      <c r="P142" s="239"/>
      <c r="Q142" s="239"/>
      <c r="R142" s="37"/>
      <c r="T142" s="178" t="s">
        <v>20</v>
      </c>
      <c r="U142" s="188" t="s">
        <v>44</v>
      </c>
      <c r="V142" s="36"/>
      <c r="W142" s="36"/>
      <c r="X142" s="36"/>
      <c r="Y142" s="36"/>
      <c r="Z142" s="36"/>
      <c r="AA142" s="78"/>
      <c r="AT142" s="19" t="s">
        <v>383</v>
      </c>
      <c r="AU142" s="19" t="s">
        <v>84</v>
      </c>
      <c r="AY142" s="19" t="s">
        <v>383</v>
      </c>
      <c r="BE142" s="118">
        <f>IF(U142="základná",N142,0)</f>
        <v>0</v>
      </c>
      <c r="BF142" s="118">
        <f>IF(U142="znížená",N142,0)</f>
        <v>0</v>
      </c>
      <c r="BG142" s="118">
        <f>IF(U142="zákl. prenesená",N142,0)</f>
        <v>0</v>
      </c>
      <c r="BH142" s="118">
        <f>IF(U142="zníž. prenesená",N142,0)</f>
        <v>0</v>
      </c>
      <c r="BI142" s="118">
        <f>IF(U142="nulová",N142,0)</f>
        <v>0</v>
      </c>
      <c r="BJ142" s="19" t="s">
        <v>89</v>
      </c>
      <c r="BK142" s="118">
        <f>L142*K142</f>
        <v>0</v>
      </c>
    </row>
    <row r="143" spans="2:65" s="1" customFormat="1" ht="22.35" customHeight="1">
      <c r="B143" s="35"/>
      <c r="C143" s="185" t="s">
        <v>20</v>
      </c>
      <c r="D143" s="185" t="s">
        <v>168</v>
      </c>
      <c r="E143" s="186" t="s">
        <v>20</v>
      </c>
      <c r="F143" s="242" t="s">
        <v>20</v>
      </c>
      <c r="G143" s="242"/>
      <c r="H143" s="242"/>
      <c r="I143" s="242"/>
      <c r="J143" s="187" t="s">
        <v>20</v>
      </c>
      <c r="K143" s="177"/>
      <c r="L143" s="243"/>
      <c r="M143" s="239"/>
      <c r="N143" s="239">
        <f t="shared" si="15"/>
        <v>0</v>
      </c>
      <c r="O143" s="239"/>
      <c r="P143" s="239"/>
      <c r="Q143" s="239"/>
      <c r="R143" s="37"/>
      <c r="T143" s="178" t="s">
        <v>20</v>
      </c>
      <c r="U143" s="188" t="s">
        <v>44</v>
      </c>
      <c r="V143" s="36"/>
      <c r="W143" s="36"/>
      <c r="X143" s="36"/>
      <c r="Y143" s="36"/>
      <c r="Z143" s="36"/>
      <c r="AA143" s="78"/>
      <c r="AT143" s="19" t="s">
        <v>383</v>
      </c>
      <c r="AU143" s="19" t="s">
        <v>84</v>
      </c>
      <c r="AY143" s="19" t="s">
        <v>383</v>
      </c>
      <c r="BE143" s="118">
        <f>IF(U143="základná",N143,0)</f>
        <v>0</v>
      </c>
      <c r="BF143" s="118">
        <f>IF(U143="znížená",N143,0)</f>
        <v>0</v>
      </c>
      <c r="BG143" s="118">
        <f>IF(U143="zákl. prenesená",N143,0)</f>
        <v>0</v>
      </c>
      <c r="BH143" s="118">
        <f>IF(U143="zníž. prenesená",N143,0)</f>
        <v>0</v>
      </c>
      <c r="BI143" s="118">
        <f>IF(U143="nulová",N143,0)</f>
        <v>0</v>
      </c>
      <c r="BJ143" s="19" t="s">
        <v>89</v>
      </c>
      <c r="BK143" s="118">
        <f>L143*K143</f>
        <v>0</v>
      </c>
    </row>
    <row r="144" spans="2:65" s="1" customFormat="1" ht="22.35" customHeight="1">
      <c r="B144" s="35"/>
      <c r="C144" s="185" t="s">
        <v>20</v>
      </c>
      <c r="D144" s="185" t="s">
        <v>168</v>
      </c>
      <c r="E144" s="186" t="s">
        <v>20</v>
      </c>
      <c r="F144" s="242" t="s">
        <v>20</v>
      </c>
      <c r="G144" s="242"/>
      <c r="H144" s="242"/>
      <c r="I144" s="242"/>
      <c r="J144" s="187" t="s">
        <v>20</v>
      </c>
      <c r="K144" s="177"/>
      <c r="L144" s="243"/>
      <c r="M144" s="239"/>
      <c r="N144" s="239">
        <f t="shared" si="15"/>
        <v>0</v>
      </c>
      <c r="O144" s="239"/>
      <c r="P144" s="239"/>
      <c r="Q144" s="239"/>
      <c r="R144" s="37"/>
      <c r="T144" s="178" t="s">
        <v>20</v>
      </c>
      <c r="U144" s="188" t="s">
        <v>44</v>
      </c>
      <c r="V144" s="36"/>
      <c r="W144" s="36"/>
      <c r="X144" s="36"/>
      <c r="Y144" s="36"/>
      <c r="Z144" s="36"/>
      <c r="AA144" s="78"/>
      <c r="AT144" s="19" t="s">
        <v>383</v>
      </c>
      <c r="AU144" s="19" t="s">
        <v>84</v>
      </c>
      <c r="AY144" s="19" t="s">
        <v>383</v>
      </c>
      <c r="BE144" s="118">
        <f>IF(U144="základná",N144,0)</f>
        <v>0</v>
      </c>
      <c r="BF144" s="118">
        <f>IF(U144="znížená",N144,0)</f>
        <v>0</v>
      </c>
      <c r="BG144" s="118">
        <f>IF(U144="zákl. prenesená",N144,0)</f>
        <v>0</v>
      </c>
      <c r="BH144" s="118">
        <f>IF(U144="zníž. prenesená",N144,0)</f>
        <v>0</v>
      </c>
      <c r="BI144" s="118">
        <f>IF(U144="nulová",N144,0)</f>
        <v>0</v>
      </c>
      <c r="BJ144" s="19" t="s">
        <v>89</v>
      </c>
      <c r="BK144" s="118">
        <f>L144*K144</f>
        <v>0</v>
      </c>
    </row>
    <row r="145" spans="2:63" s="1" customFormat="1" ht="22.35" customHeight="1">
      <c r="B145" s="35"/>
      <c r="C145" s="185" t="s">
        <v>20</v>
      </c>
      <c r="D145" s="185" t="s">
        <v>168</v>
      </c>
      <c r="E145" s="186" t="s">
        <v>20</v>
      </c>
      <c r="F145" s="242" t="s">
        <v>20</v>
      </c>
      <c r="G145" s="242"/>
      <c r="H145" s="242"/>
      <c r="I145" s="242"/>
      <c r="J145" s="187" t="s">
        <v>20</v>
      </c>
      <c r="K145" s="177"/>
      <c r="L145" s="243"/>
      <c r="M145" s="239"/>
      <c r="N145" s="239">
        <f t="shared" si="15"/>
        <v>0</v>
      </c>
      <c r="O145" s="239"/>
      <c r="P145" s="239"/>
      <c r="Q145" s="239"/>
      <c r="R145" s="37"/>
      <c r="T145" s="178" t="s">
        <v>20</v>
      </c>
      <c r="U145" s="188" t="s">
        <v>44</v>
      </c>
      <c r="V145" s="56"/>
      <c r="W145" s="56"/>
      <c r="X145" s="56"/>
      <c r="Y145" s="56"/>
      <c r="Z145" s="56"/>
      <c r="AA145" s="58"/>
      <c r="AT145" s="19" t="s">
        <v>383</v>
      </c>
      <c r="AU145" s="19" t="s">
        <v>84</v>
      </c>
      <c r="AY145" s="19" t="s">
        <v>383</v>
      </c>
      <c r="BE145" s="118">
        <f>IF(U145="základná",N145,0)</f>
        <v>0</v>
      </c>
      <c r="BF145" s="118">
        <f>IF(U145="znížená",N145,0)</f>
        <v>0</v>
      </c>
      <c r="BG145" s="118">
        <f>IF(U145="zákl. prenesená",N145,0)</f>
        <v>0</v>
      </c>
      <c r="BH145" s="118">
        <f>IF(U145="zníž. prenesená",N145,0)</f>
        <v>0</v>
      </c>
      <c r="BI145" s="118">
        <f>IF(U145="nulová",N145,0)</f>
        <v>0</v>
      </c>
      <c r="BJ145" s="19" t="s">
        <v>89</v>
      </c>
      <c r="BK145" s="118">
        <f>L145*K145</f>
        <v>0</v>
      </c>
    </row>
    <row r="146" spans="2:63" s="1" customFormat="1" ht="6.9" customHeight="1">
      <c r="B146" s="59"/>
      <c r="C146" s="60"/>
      <c r="D146" s="60"/>
      <c r="E146" s="60"/>
      <c r="F146" s="60"/>
      <c r="G146" s="60"/>
      <c r="H146" s="60"/>
      <c r="I146" s="60"/>
      <c r="J146" s="60"/>
      <c r="K146" s="60"/>
      <c r="L146" s="60"/>
      <c r="M146" s="60"/>
      <c r="N146" s="60"/>
      <c r="O146" s="60"/>
      <c r="P146" s="60"/>
      <c r="Q146" s="60"/>
      <c r="R146" s="61"/>
    </row>
  </sheetData>
  <sheetProtection algorithmName="SHA-512" hashValue="iQbkJeW1497kk/MfTl5HpDgz/DTQqCDU7KYLzxNyjeI46ETzNrGelNECDbe6/xgtpLheFivOLMrqrIV4eJgqcQ==" saltValue="50+afNtXyHWAiCANb9MvL2eP2hFM40J+oeEII4hA8n244xgyapoCUgRED+X27wj2HgOYA1VHw9F8aQOfArghXQ==" spinCount="10" sheet="1" objects="1" scenarios="1" formatColumns="0" formatRows="0"/>
  <mergeCells count="130">
    <mergeCell ref="L142:M142"/>
    <mergeCell ref="L143:M143"/>
    <mergeCell ref="L144:M144"/>
    <mergeCell ref="L145:M145"/>
    <mergeCell ref="F128:I128"/>
    <mergeCell ref="F131:I131"/>
    <mergeCell ref="F130:I130"/>
    <mergeCell ref="N145:Q145"/>
    <mergeCell ref="N144:Q144"/>
    <mergeCell ref="N143:Q143"/>
    <mergeCell ref="N141:Q141"/>
    <mergeCell ref="N142:Q142"/>
    <mergeCell ref="N140:Q140"/>
    <mergeCell ref="N129:Q129"/>
    <mergeCell ref="L130:M130"/>
    <mergeCell ref="N130:Q130"/>
    <mergeCell ref="L131:M131"/>
    <mergeCell ref="N131:Q131"/>
    <mergeCell ref="L132:M132"/>
    <mergeCell ref="N132:Q132"/>
    <mergeCell ref="N133:Q133"/>
    <mergeCell ref="N134:Q134"/>
    <mergeCell ref="N135:Q135"/>
    <mergeCell ref="N136:Q136"/>
    <mergeCell ref="L128:M128"/>
    <mergeCell ref="N128:Q128"/>
    <mergeCell ref="L139:M139"/>
    <mergeCell ref="L136:M136"/>
    <mergeCell ref="L133:M133"/>
    <mergeCell ref="L134:M134"/>
    <mergeCell ref="L135:M135"/>
    <mergeCell ref="L137:M137"/>
    <mergeCell ref="L141:M141"/>
    <mergeCell ref="N137:Q137"/>
    <mergeCell ref="N139:Q139"/>
    <mergeCell ref="N138:Q138"/>
    <mergeCell ref="N122:Q122"/>
    <mergeCell ref="N123:Q123"/>
    <mergeCell ref="N124:Q124"/>
    <mergeCell ref="F125:I125"/>
    <mergeCell ref="F127:I127"/>
    <mergeCell ref="L125:M125"/>
    <mergeCell ref="N125:Q125"/>
    <mergeCell ref="F126:I126"/>
    <mergeCell ref="L126:M126"/>
    <mergeCell ref="N126:Q126"/>
    <mergeCell ref="L127:M127"/>
    <mergeCell ref="N127:Q127"/>
    <mergeCell ref="L104:Q104"/>
    <mergeCell ref="C110:Q110"/>
    <mergeCell ref="F112:P112"/>
    <mergeCell ref="F113:P113"/>
    <mergeCell ref="F114:P114"/>
    <mergeCell ref="M116:P116"/>
    <mergeCell ref="M118:Q118"/>
    <mergeCell ref="M119:Q119"/>
    <mergeCell ref="F121:I121"/>
    <mergeCell ref="L121:M121"/>
    <mergeCell ref="N121:Q121"/>
    <mergeCell ref="D98:H98"/>
    <mergeCell ref="N98:Q98"/>
    <mergeCell ref="D99:H99"/>
    <mergeCell ref="N99:Q99"/>
    <mergeCell ref="D100:H100"/>
    <mergeCell ref="N100:Q100"/>
    <mergeCell ref="D101:H101"/>
    <mergeCell ref="N101:Q101"/>
    <mergeCell ref="N102:Q102"/>
    <mergeCell ref="N89:Q89"/>
    <mergeCell ref="N90:Q90"/>
    <mergeCell ref="N91:Q91"/>
    <mergeCell ref="N92:Q92"/>
    <mergeCell ref="N93:Q93"/>
    <mergeCell ref="D97:H97"/>
    <mergeCell ref="N94:Q94"/>
    <mergeCell ref="N96:Q96"/>
    <mergeCell ref="N97:Q97"/>
    <mergeCell ref="L39:P39"/>
    <mergeCell ref="C76:Q76"/>
    <mergeCell ref="F78:P78"/>
    <mergeCell ref="F79:P79"/>
    <mergeCell ref="F80:P80"/>
    <mergeCell ref="M82:P82"/>
    <mergeCell ref="M84:Q84"/>
    <mergeCell ref="M85:Q85"/>
    <mergeCell ref="C87:G87"/>
    <mergeCell ref="N87:Q87"/>
    <mergeCell ref="H1:K1"/>
    <mergeCell ref="S2:AC2"/>
    <mergeCell ref="O21:P21"/>
    <mergeCell ref="M28:P28"/>
    <mergeCell ref="O22:P22"/>
    <mergeCell ref="E25:L25"/>
    <mergeCell ref="M29:P29"/>
    <mergeCell ref="M31:P31"/>
    <mergeCell ref="H33:J33"/>
    <mergeCell ref="M33:P33"/>
    <mergeCell ref="F143:I143"/>
    <mergeCell ref="F144:I144"/>
    <mergeCell ref="F145:I145"/>
    <mergeCell ref="C2:Q2"/>
    <mergeCell ref="C4:Q4"/>
    <mergeCell ref="F6:P6"/>
    <mergeCell ref="F7:P7"/>
    <mergeCell ref="F8:P8"/>
    <mergeCell ref="O10:P10"/>
    <mergeCell ref="O12:P12"/>
    <mergeCell ref="O13:P13"/>
    <mergeCell ref="O15:P15"/>
    <mergeCell ref="E16:L16"/>
    <mergeCell ref="O16:P16"/>
    <mergeCell ref="O18:P18"/>
    <mergeCell ref="O19:P19"/>
    <mergeCell ref="H34:J34"/>
    <mergeCell ref="M34:P34"/>
    <mergeCell ref="H35:J35"/>
    <mergeCell ref="M35:P35"/>
    <mergeCell ref="H36:J36"/>
    <mergeCell ref="M36:P36"/>
    <mergeCell ref="H37:J37"/>
    <mergeCell ref="M37:P37"/>
    <mergeCell ref="F135:I135"/>
    <mergeCell ref="F132:I132"/>
    <mergeCell ref="F133:I133"/>
    <mergeCell ref="F134:I134"/>
    <mergeCell ref="F136:I136"/>
    <mergeCell ref="F137:I137"/>
    <mergeCell ref="F139:I139"/>
    <mergeCell ref="F141:I141"/>
    <mergeCell ref="F142:I142"/>
  </mergeCells>
  <dataValidations count="2">
    <dataValidation type="list" allowBlank="1" showInputMessage="1" showErrorMessage="1" error="Povolené sú hodnoty K, M." sqref="D141:D146">
      <formula1>"K, M"</formula1>
    </dataValidation>
    <dataValidation type="list" allowBlank="1" showInputMessage="1" showErrorMessage="1" error="Povolené sú hodnoty základná, znížená, nulová." sqref="U141:U146">
      <formula1>"základná, znížená, nulová"</formula1>
    </dataValidation>
  </dataValidations>
  <hyperlinks>
    <hyperlink ref="F1:G1" location="C2" display="1) Krycí list rozpočtu"/>
    <hyperlink ref="H1:K1" location="C87" display="2) Rekapitulácia rozpočtu"/>
    <hyperlink ref="L1" location="C121" display="3) Rozpočet"/>
    <hyperlink ref="S1:T1" location="'Rekapitulácia stavby'!C2" display="Rekapitulácia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9</vt:i4>
      </vt:variant>
      <vt:variant>
        <vt:lpstr>Pomenované rozsahy</vt:lpstr>
      </vt:variant>
      <vt:variant>
        <vt:i4>18</vt:i4>
      </vt:variant>
    </vt:vector>
  </HeadingPairs>
  <TitlesOfParts>
    <vt:vector size="27" baseType="lpstr">
      <vt:lpstr>Rekapitulácia stavby</vt:lpstr>
      <vt:lpstr>OC1 - Obnova časť 1, stre...</vt:lpstr>
      <vt:lpstr>OC2 - Obnova časť 2, stre...</vt:lpstr>
      <vt:lpstr>OC3 - Obnova časť 3, podh...</vt:lpstr>
      <vt:lpstr>OC4 - Obnova časť 4, obno...</vt:lpstr>
      <vt:lpstr>OC5 - Obnova časť 5, obno...</vt:lpstr>
      <vt:lpstr>OC6 - Obnova časť 6, obno...</vt:lpstr>
      <vt:lpstr>OC7 - Obnova časť 7, obno...</vt:lpstr>
      <vt:lpstr>OC8 - Obnova časť 8, obno...</vt:lpstr>
      <vt:lpstr>'OC1 - Obnova časť 1, stre...'!Názvy_tlače</vt:lpstr>
      <vt:lpstr>'OC2 - Obnova časť 2, stre...'!Názvy_tlače</vt:lpstr>
      <vt:lpstr>'OC3 - Obnova časť 3, podh...'!Názvy_tlače</vt:lpstr>
      <vt:lpstr>'OC4 - Obnova časť 4, obno...'!Názvy_tlače</vt:lpstr>
      <vt:lpstr>'OC5 - Obnova časť 5, obno...'!Názvy_tlače</vt:lpstr>
      <vt:lpstr>'OC6 - Obnova časť 6, obno...'!Názvy_tlače</vt:lpstr>
      <vt:lpstr>'OC7 - Obnova časť 7, obno...'!Názvy_tlače</vt:lpstr>
      <vt:lpstr>'OC8 - Obnova časť 8, obno...'!Názvy_tlače</vt:lpstr>
      <vt:lpstr>'Rekapitulácia stavby'!Názvy_tlače</vt:lpstr>
      <vt:lpstr>'OC1 - Obnova časť 1, stre...'!Oblasť_tlače</vt:lpstr>
      <vt:lpstr>'OC2 - Obnova časť 2, stre...'!Oblasť_tlače</vt:lpstr>
      <vt:lpstr>'OC3 - Obnova časť 3, podh...'!Oblasť_tlače</vt:lpstr>
      <vt:lpstr>'OC4 - Obnova časť 4, obno...'!Oblasť_tlače</vt:lpstr>
      <vt:lpstr>'OC5 - Obnova časť 5, obno...'!Oblasť_tlače</vt:lpstr>
      <vt:lpstr>'OC6 - Obnova časť 6, obno...'!Oblasť_tlače</vt:lpstr>
      <vt:lpstr>'OC7 - Obnova časť 7, obno...'!Oblasť_tlače</vt:lpstr>
      <vt:lpstr>'OC8 - Obnova časť 8, obno...'!Oblasť_tlače</vt:lpstr>
      <vt:lpstr>'Rekapitulácia stavby'!Oblasť_tlače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DESKTOP-5RG93PL\Zia</dc:creator>
  <cp:lastModifiedBy>Microsoft</cp:lastModifiedBy>
  <dcterms:created xsi:type="dcterms:W3CDTF">2018-07-13T10:16:48Z</dcterms:created>
  <dcterms:modified xsi:type="dcterms:W3CDTF">2018-07-13T10:17:33Z</dcterms:modified>
</cp:coreProperties>
</file>